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075" windowHeight="9405"/>
  </bookViews>
  <sheets>
    <sheet name="2017예산총괄" sheetId="7" r:id="rId1"/>
    <sheet name="2017년1회추경예산총괄" sheetId="8" r:id="rId2"/>
    <sheet name="2017년2회추경예산총괄" sheetId="9" r:id="rId3"/>
    <sheet name="2017년3회추경예산총괄" sheetId="10" r:id="rId4"/>
    <sheet name="2017세입결산" sheetId="11" r:id="rId5"/>
    <sheet name="2017세출결산" sheetId="13" r:id="rId6"/>
    <sheet name="2018예산총괄" sheetId="6" r:id="rId7"/>
    <sheet name="2018추경예산총괄" sheetId="1" r:id="rId8"/>
    <sheet name="2018결산총괄표" sheetId="2" r:id="rId9"/>
    <sheet name="2018세입결산" sheetId="3" r:id="rId10"/>
    <sheet name="2018세출결산" sheetId="5" r:id="rId11"/>
    <sheet name="2019예산총괄" sheetId="4" r:id="rId12"/>
    <sheet name="2019년1회추경예산총괄" sheetId="12" r:id="rId13"/>
  </sheets>
  <calcPr calcId="162913"/>
</workbook>
</file>

<file path=xl/calcChain.xml><?xml version="1.0" encoding="utf-8"?>
<calcChain xmlns="http://schemas.openxmlformats.org/spreadsheetml/2006/main">
  <c r="I30" i="5"/>
  <c r="I26"/>
  <c r="I27" s="1"/>
  <c r="I25"/>
  <c r="I24"/>
  <c r="I21"/>
  <c r="I18"/>
  <c r="I17"/>
  <c r="I16"/>
  <c r="I31" s="1"/>
  <c r="I15"/>
  <c r="I12"/>
  <c r="I33" s="1"/>
  <c r="I9"/>
  <c r="I6"/>
  <c r="I32" i="13"/>
  <c r="I31"/>
  <c r="I30"/>
  <c r="I27"/>
  <c r="I24"/>
  <c r="I21"/>
  <c r="I18"/>
  <c r="I15"/>
  <c r="I12"/>
  <c r="I9"/>
  <c r="I6"/>
  <c r="I33" s="1"/>
  <c r="I32" i="5" l="1"/>
  <c r="G31" i="13"/>
  <c r="G30"/>
  <c r="G32"/>
  <c r="G27"/>
  <c r="G24"/>
  <c r="G21"/>
  <c r="G18"/>
  <c r="G15"/>
  <c r="G12"/>
  <c r="G9"/>
  <c r="G6"/>
  <c r="I17" i="11"/>
  <c r="I16"/>
  <c r="I12"/>
  <c r="I9"/>
  <c r="I18" s="1"/>
  <c r="I6"/>
  <c r="G17"/>
  <c r="G16"/>
  <c r="G12"/>
  <c r="I9" i="12"/>
  <c r="I7"/>
  <c r="I10"/>
  <c r="F10"/>
  <c r="E10"/>
  <c r="D10"/>
  <c r="J9"/>
  <c r="K9" s="1"/>
  <c r="J8"/>
  <c r="K8" s="1"/>
  <c r="J7"/>
  <c r="K7" s="1"/>
  <c r="F7"/>
  <c r="J6"/>
  <c r="F6"/>
  <c r="J5"/>
  <c r="J10" s="1"/>
  <c r="F5"/>
  <c r="G9" i="11"/>
  <c r="G18" s="1"/>
  <c r="G6"/>
  <c r="J10" i="10"/>
  <c r="I10"/>
  <c r="E10"/>
  <c r="D10"/>
  <c r="K9"/>
  <c r="K8"/>
  <c r="K7"/>
  <c r="F7"/>
  <c r="K6"/>
  <c r="F6"/>
  <c r="K5"/>
  <c r="K10" s="1"/>
  <c r="F5"/>
  <c r="F10" s="1"/>
  <c r="I10" i="9"/>
  <c r="E10"/>
  <c r="D10"/>
  <c r="K9"/>
  <c r="K8"/>
  <c r="K7"/>
  <c r="F7"/>
  <c r="K6"/>
  <c r="F6"/>
  <c r="K5"/>
  <c r="J10"/>
  <c r="F5"/>
  <c r="J10" i="8"/>
  <c r="J9"/>
  <c r="J8"/>
  <c r="J7"/>
  <c r="K7" s="1"/>
  <c r="J6"/>
  <c r="K6" s="1"/>
  <c r="J5"/>
  <c r="J10" i="7"/>
  <c r="J9"/>
  <c r="J8"/>
  <c r="J7"/>
  <c r="J6"/>
  <c r="K6" s="1"/>
  <c r="J5"/>
  <c r="E10" i="8"/>
  <c r="D10"/>
  <c r="K9"/>
  <c r="K8"/>
  <c r="F7"/>
  <c r="I10"/>
  <c r="F6"/>
  <c r="F5"/>
  <c r="E10" i="7"/>
  <c r="D10"/>
  <c r="K9"/>
  <c r="I8"/>
  <c r="K8" s="1"/>
  <c r="K7"/>
  <c r="F7"/>
  <c r="F6"/>
  <c r="K5"/>
  <c r="F5"/>
  <c r="J7" i="2"/>
  <c r="I7"/>
  <c r="J9"/>
  <c r="K9" s="1"/>
  <c r="I9"/>
  <c r="J6"/>
  <c r="I6"/>
  <c r="K6" s="1"/>
  <c r="I9" i="4"/>
  <c r="I7"/>
  <c r="I6"/>
  <c r="I5"/>
  <c r="I10" s="1"/>
  <c r="D10"/>
  <c r="I9" i="1"/>
  <c r="I7"/>
  <c r="I6"/>
  <c r="J9"/>
  <c r="J7"/>
  <c r="J6"/>
  <c r="J5"/>
  <c r="F6"/>
  <c r="F5"/>
  <c r="E10" i="6"/>
  <c r="D10"/>
  <c r="J9"/>
  <c r="I9"/>
  <c r="K9" s="1"/>
  <c r="I8"/>
  <c r="K8" s="1"/>
  <c r="J7"/>
  <c r="I7"/>
  <c r="K7" s="1"/>
  <c r="F7"/>
  <c r="J6"/>
  <c r="I6"/>
  <c r="F6"/>
  <c r="J5"/>
  <c r="J10" s="1"/>
  <c r="I5"/>
  <c r="K5" s="1"/>
  <c r="F5"/>
  <c r="G30" i="5"/>
  <c r="G24"/>
  <c r="G12"/>
  <c r="G26"/>
  <c r="G25"/>
  <c r="G27" s="1"/>
  <c r="G17"/>
  <c r="G32" s="1"/>
  <c r="G16"/>
  <c r="G21"/>
  <c r="G15"/>
  <c r="G9"/>
  <c r="J6" i="4"/>
  <c r="J7"/>
  <c r="K7" s="1"/>
  <c r="J5"/>
  <c r="G6" i="5"/>
  <c r="I14" i="3"/>
  <c r="I13"/>
  <c r="I9"/>
  <c r="I6"/>
  <c r="G14"/>
  <c r="G13"/>
  <c r="G9"/>
  <c r="K8" i="2"/>
  <c r="K5"/>
  <c r="F9"/>
  <c r="F8"/>
  <c r="F7"/>
  <c r="F6"/>
  <c r="F5"/>
  <c r="G6" i="3"/>
  <c r="E10" i="2"/>
  <c r="D10"/>
  <c r="K8" i="1"/>
  <c r="E10" i="4"/>
  <c r="K9"/>
  <c r="J9"/>
  <c r="J8"/>
  <c r="K8" s="1"/>
  <c r="F7"/>
  <c r="F6"/>
  <c r="K5"/>
  <c r="F5"/>
  <c r="E10" i="1"/>
  <c r="D10"/>
  <c r="F7"/>
  <c r="G33" i="13" l="1"/>
  <c r="K6" i="12"/>
  <c r="K5"/>
  <c r="K10" s="1"/>
  <c r="F10" i="9"/>
  <c r="K10"/>
  <c r="F10" i="8"/>
  <c r="F10" i="7"/>
  <c r="K10"/>
  <c r="I10"/>
  <c r="K5" i="8"/>
  <c r="K10" s="1"/>
  <c r="G31" i="5"/>
  <c r="I10" i="1"/>
  <c r="J10" i="4"/>
  <c r="F10" i="2"/>
  <c r="F10" i="6"/>
  <c r="K6"/>
  <c r="K10" s="1"/>
  <c r="K6" i="4"/>
  <c r="K10" s="1"/>
  <c r="I10" i="2"/>
  <c r="J10"/>
  <c r="K7"/>
  <c r="F10" i="4"/>
  <c r="J10" i="1"/>
  <c r="K7"/>
  <c r="G18" i="5"/>
  <c r="G33" s="1"/>
  <c r="K6" i="1"/>
  <c r="F10"/>
  <c r="I10" i="6"/>
  <c r="K5" i="1"/>
  <c r="G15" i="3"/>
  <c r="I15"/>
  <c r="K9" i="1"/>
  <c r="K10" i="2" l="1"/>
  <c r="K10" i="1"/>
</calcChain>
</file>

<file path=xl/sharedStrings.xml><?xml version="1.0" encoding="utf-8"?>
<sst xmlns="http://schemas.openxmlformats.org/spreadsheetml/2006/main" count="685" uniqueCount="76">
  <si>
    <t>경상북도노인전문간호센터</t>
    <phoneticPr fontId="2" type="noConversion"/>
  </si>
  <si>
    <t>순번</t>
    <phoneticPr fontId="2" type="noConversion"/>
  </si>
  <si>
    <t>관</t>
    <phoneticPr fontId="2" type="noConversion"/>
  </si>
  <si>
    <t>항</t>
    <phoneticPr fontId="2" type="noConversion"/>
  </si>
  <si>
    <t>전년도</t>
    <phoneticPr fontId="2" type="noConversion"/>
  </si>
  <si>
    <t>당해년도</t>
    <phoneticPr fontId="2" type="noConversion"/>
  </si>
  <si>
    <t>증감액</t>
    <phoneticPr fontId="2" type="noConversion"/>
  </si>
  <si>
    <t>세     입</t>
    <phoneticPr fontId="2" type="noConversion"/>
  </si>
  <si>
    <t>세     출</t>
    <phoneticPr fontId="2" type="noConversion"/>
  </si>
  <si>
    <t>입소자부담금 수입</t>
    <phoneticPr fontId="2" type="noConversion"/>
  </si>
  <si>
    <t>입소비용수입</t>
    <phoneticPr fontId="2" type="noConversion"/>
  </si>
  <si>
    <t>요양급여수입</t>
    <phoneticPr fontId="2" type="noConversion"/>
  </si>
  <si>
    <t>잡수입</t>
    <phoneticPr fontId="2" type="noConversion"/>
  </si>
  <si>
    <t>사무비</t>
    <phoneticPr fontId="2" type="noConversion"/>
  </si>
  <si>
    <t>인건비</t>
    <phoneticPr fontId="2" type="noConversion"/>
  </si>
  <si>
    <t>업무추진비</t>
    <phoneticPr fontId="2" type="noConversion"/>
  </si>
  <si>
    <t>운영비</t>
    <phoneticPr fontId="2" type="noConversion"/>
  </si>
  <si>
    <t>재산조성비</t>
    <phoneticPr fontId="2" type="noConversion"/>
  </si>
  <si>
    <t>시설비</t>
    <phoneticPr fontId="2" type="noConversion"/>
  </si>
  <si>
    <t>사업비</t>
    <phoneticPr fontId="2" type="noConversion"/>
  </si>
  <si>
    <t>기준연도: 2019년</t>
    <phoneticPr fontId="2" type="noConversion"/>
  </si>
  <si>
    <t>(단위 : 원)</t>
    <phoneticPr fontId="2" type="noConversion"/>
  </si>
  <si>
    <t>예  산  총  괄  표</t>
    <phoneticPr fontId="2" type="noConversion"/>
  </si>
  <si>
    <t>세입합계</t>
    <phoneticPr fontId="2" type="noConversion"/>
  </si>
  <si>
    <t>세출합계</t>
    <phoneticPr fontId="2" type="noConversion"/>
  </si>
  <si>
    <t>기준연도: 2018년</t>
    <phoneticPr fontId="2" type="noConversion"/>
  </si>
  <si>
    <t>목</t>
    <phoneticPr fontId="2" type="noConversion"/>
  </si>
  <si>
    <t>구분</t>
    <phoneticPr fontId="2" type="noConversion"/>
  </si>
  <si>
    <t>정부보조금</t>
    <phoneticPr fontId="2" type="noConversion"/>
  </si>
  <si>
    <t>시설부담금</t>
    <phoneticPr fontId="2" type="noConversion"/>
  </si>
  <si>
    <t>후원금</t>
    <phoneticPr fontId="2" type="noConversion"/>
  </si>
  <si>
    <t>계</t>
    <phoneticPr fontId="2" type="noConversion"/>
  </si>
  <si>
    <t>예산</t>
    <phoneticPr fontId="2" type="noConversion"/>
  </si>
  <si>
    <t>결산</t>
    <phoneticPr fontId="2" type="noConversion"/>
  </si>
  <si>
    <t>증감</t>
    <phoneticPr fontId="2" type="noConversion"/>
  </si>
  <si>
    <t>입소자부담금수입</t>
    <phoneticPr fontId="2" type="noConversion"/>
  </si>
  <si>
    <t>본인부담금 비용수입</t>
    <phoneticPr fontId="2" type="noConversion"/>
  </si>
  <si>
    <t>예산액</t>
    <phoneticPr fontId="2" type="noConversion"/>
  </si>
  <si>
    <t>결산액</t>
    <phoneticPr fontId="2" type="noConversion"/>
  </si>
  <si>
    <t>결산액</t>
    <phoneticPr fontId="2" type="noConversion"/>
  </si>
  <si>
    <t>요양급여수입</t>
    <phoneticPr fontId="2" type="noConversion"/>
  </si>
  <si>
    <t>장기요양급여수입</t>
    <phoneticPr fontId="2" type="noConversion"/>
  </si>
  <si>
    <t>잡수입</t>
    <phoneticPr fontId="2" type="noConversion"/>
  </si>
  <si>
    <t>기타예금이자수입</t>
    <phoneticPr fontId="2" type="noConversion"/>
  </si>
  <si>
    <t>합계</t>
    <phoneticPr fontId="2" type="noConversion"/>
  </si>
  <si>
    <t>세 입 결 산 서</t>
    <phoneticPr fontId="2" type="noConversion"/>
  </si>
  <si>
    <t>세 출 결 산 서</t>
    <phoneticPr fontId="2" type="noConversion"/>
  </si>
  <si>
    <t>(단위 : 원)</t>
    <phoneticPr fontId="2" type="noConversion"/>
  </si>
  <si>
    <t>총계</t>
    <phoneticPr fontId="2" type="noConversion"/>
  </si>
  <si>
    <t>급여</t>
    <phoneticPr fontId="2" type="noConversion"/>
  </si>
  <si>
    <t>사무비</t>
    <phoneticPr fontId="2" type="noConversion"/>
  </si>
  <si>
    <t>업무추진비</t>
    <phoneticPr fontId="2" type="noConversion"/>
  </si>
  <si>
    <t>기관운영비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</si>
  <si>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</si>
  <si>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</si>
  <si>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</si>
  <si>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</si>
  <si>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공공요금및각종세금공과금</t>
    <phoneticPr fontId="2" type="noConversion"/>
  </si>
  <si>
    <t>사업비</t>
    <phoneticPr fontId="2" type="noConversion"/>
  </si>
  <si>
    <t>생계비등</t>
    <phoneticPr fontId="2" type="noConversion"/>
  </si>
  <si>
    <t>프로그램사업비</t>
    <phoneticPr fontId="2" type="noConversion"/>
  </si>
  <si>
    <t>재산조성비</t>
    <phoneticPr fontId="2" type="noConversion"/>
  </si>
  <si>
    <t>자산취득비</t>
    <phoneticPr fontId="2" type="noConversion"/>
  </si>
  <si>
    <t>기정액</t>
    <phoneticPr fontId="2" type="noConversion"/>
  </si>
  <si>
    <t>예  산  총  괄  표(추경)</t>
    <phoneticPr fontId="2" type="noConversion"/>
  </si>
  <si>
    <t>결 산 총 괄 표</t>
    <phoneticPr fontId="2" type="noConversion"/>
  </si>
  <si>
    <t>기준연도: 2017년</t>
    <phoneticPr fontId="2" type="noConversion"/>
  </si>
  <si>
    <t>기준연도: 2017년 1회추경</t>
    <phoneticPr fontId="2" type="noConversion"/>
  </si>
  <si>
    <t>기준연도: 2017년 3회추경</t>
    <phoneticPr fontId="2" type="noConversion"/>
  </si>
  <si>
    <t>기준연도: 2017년 2회추경</t>
    <phoneticPr fontId="2" type="noConversion"/>
  </si>
  <si>
    <t>예산액</t>
    <phoneticPr fontId="2" type="noConversion"/>
  </si>
  <si>
    <t>기정액</t>
    <phoneticPr fontId="2" type="noConversion"/>
  </si>
  <si>
    <t>기준연도: 2019년1회 추경</t>
    <phoneticPr fontId="2" type="noConversion"/>
  </si>
  <si>
    <t>기준연도: 2018년1회추경</t>
    <phoneticPr fontId="2" type="noConversion"/>
  </si>
  <si>
    <t>기타수입</t>
    <phoneticPr fontId="2" type="noConversion"/>
  </si>
  <si>
    <t>2017년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</si>
</sst>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1" fontId="0" fillId="0" borderId="0" xfId="1" applyFont="1" applyAlignment="1">
      <alignment vertical="center" wrapText="1"/>
    </xf>
    <xf numFmtId="41" fontId="0" fillId="0" borderId="0" xfId="1" applyFont="1" applyAlignment="1">
      <alignment horizontal="center" vertical="center" wrapText="1"/>
    </xf>
    <xf numFmtId="41" fontId="0" fillId="0" borderId="0" xfId="1" applyFont="1" applyAlignment="1">
      <alignment wrapText="1"/>
    </xf>
    <xf numFmtId="41" fontId="0" fillId="0" borderId="0" xfId="1" applyFont="1" applyAlignment="1">
      <alignment horizontal="right" wrapText="1"/>
    </xf>
    <xf numFmtId="0" fontId="0" fillId="0" borderId="3" xfId="0" applyBorder="1" applyAlignment="1">
      <alignment horizontal="center" vertical="center" wrapText="1"/>
    </xf>
    <xf numFmtId="41" fontId="0" fillId="0" borderId="3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1" fontId="0" fillId="0" borderId="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1" fontId="0" fillId="0" borderId="5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41" fontId="0" fillId="0" borderId="9" xfId="1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1" fontId="0" fillId="0" borderId="6" xfId="1" applyFont="1" applyBorder="1" applyAlignment="1">
      <alignment horizontal="center" vertical="center" wrapText="1"/>
    </xf>
    <xf numFmtId="41" fontId="0" fillId="0" borderId="7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41" fontId="0" fillId="0" borderId="8" xfId="1" applyFont="1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1" fontId="0" fillId="0" borderId="2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D11" sqref="D11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2.125" style="3" customWidth="1"/>
    <col min="12" max="12" width="9" style="3"/>
    <col min="13" max="16384" width="9" style="1"/>
  </cols>
  <sheetData>
    <row r="1" spans="1:12" ht="52.5" customHeight="1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66</v>
      </c>
      <c r="J2" s="27"/>
      <c r="K2" s="6" t="s">
        <v>21</v>
      </c>
    </row>
    <row r="3" spans="1:12" s="2" customFormat="1" ht="31.5" customHeight="1">
      <c r="A3" s="28" t="s">
        <v>1</v>
      </c>
      <c r="B3" s="28" t="s">
        <v>7</v>
      </c>
      <c r="C3" s="28"/>
      <c r="D3" s="28"/>
      <c r="E3" s="28"/>
      <c r="F3" s="28"/>
      <c r="G3" s="30" t="s">
        <v>8</v>
      </c>
      <c r="H3" s="30"/>
      <c r="I3" s="30"/>
      <c r="J3" s="30"/>
      <c r="K3" s="30"/>
      <c r="L3" s="4"/>
    </row>
    <row r="4" spans="1:12" s="2" customFormat="1" ht="31.5" customHeight="1">
      <c r="A4" s="29"/>
      <c r="B4" s="20" t="s">
        <v>2</v>
      </c>
      <c r="C4" s="20" t="s">
        <v>3</v>
      </c>
      <c r="D4" s="10" t="s">
        <v>4</v>
      </c>
      <c r="E4" s="10" t="s">
        <v>5</v>
      </c>
      <c r="F4" s="10" t="s">
        <v>6</v>
      </c>
      <c r="G4" s="10" t="s">
        <v>2</v>
      </c>
      <c r="H4" s="10" t="s">
        <v>3</v>
      </c>
      <c r="I4" s="10" t="s">
        <v>4</v>
      </c>
      <c r="J4" s="10" t="s">
        <v>5</v>
      </c>
      <c r="K4" s="10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220136280</v>
      </c>
      <c r="E5" s="12">
        <v>237526120</v>
      </c>
      <c r="F5" s="12">
        <f>E5-D5</f>
        <v>17389840</v>
      </c>
      <c r="G5" s="12" t="s">
        <v>13</v>
      </c>
      <c r="H5" s="12" t="s">
        <v>14</v>
      </c>
      <c r="I5" s="12">
        <v>1856680000</v>
      </c>
      <c r="J5" s="12">
        <f>1358293000+534514000</f>
        <v>1892807000</v>
      </c>
      <c r="K5" s="12">
        <f>J5-I5</f>
        <v>36127000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938475720</v>
      </c>
      <c r="E6" s="8">
        <v>1019697880</v>
      </c>
      <c r="F6" s="8">
        <f>E6-D6</f>
        <v>81222160</v>
      </c>
      <c r="G6" s="8" t="s">
        <v>13</v>
      </c>
      <c r="H6" s="8" t="s">
        <v>15</v>
      </c>
      <c r="I6" s="8">
        <v>30440000</v>
      </c>
      <c r="J6" s="8">
        <f>2900000+4800000+3360000+16980000+1800000</f>
        <v>29840000</v>
      </c>
      <c r="K6" s="8">
        <f t="shared" ref="K6:K9" si="0">J6-I6</f>
        <v>-600000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/>
      <c r="E7" s="8"/>
      <c r="F7" s="8">
        <f>E7-D7</f>
        <v>0</v>
      </c>
      <c r="G7" s="8" t="s">
        <v>13</v>
      </c>
      <c r="H7" s="8" t="s">
        <v>16</v>
      </c>
      <c r="I7" s="8">
        <v>159181000</v>
      </c>
      <c r="J7" s="8">
        <f>150611000+18000000+33470000+9000000</f>
        <v>211081000</v>
      </c>
      <c r="K7" s="8">
        <f t="shared" si="0"/>
        <v>51900000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f>60000000+10900000</f>
        <v>70900000</v>
      </c>
      <c r="J8" s="8">
        <f>60000000+10900000</f>
        <v>70900000</v>
      </c>
      <c r="K8" s="8">
        <f t="shared" si="0"/>
        <v>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v>210510000</v>
      </c>
      <c r="J9" s="8">
        <f>7000000+18480000+182433000+7377000</f>
        <v>215290000</v>
      </c>
      <c r="K9" s="8">
        <f t="shared" si="0"/>
        <v>4780000</v>
      </c>
      <c r="L9" s="4"/>
    </row>
    <row r="10" spans="1:12" s="2" customFormat="1" ht="31.5" customHeight="1">
      <c r="A10" s="20"/>
      <c r="B10" s="21" t="s">
        <v>23</v>
      </c>
      <c r="C10" s="22"/>
      <c r="D10" s="10">
        <f>SUM(D5:D9)</f>
        <v>1158612000</v>
      </c>
      <c r="E10" s="10">
        <f>SUM(E5:E9)</f>
        <v>1257224000</v>
      </c>
      <c r="F10" s="10">
        <f>SUM(F5:F9)</f>
        <v>98612000</v>
      </c>
      <c r="G10" s="23" t="s">
        <v>24</v>
      </c>
      <c r="H10" s="24"/>
      <c r="I10" s="10">
        <f>SUM(I5:I9)</f>
        <v>2327711000</v>
      </c>
      <c r="J10" s="10">
        <f>SUM(J5:J9)</f>
        <v>2419918000</v>
      </c>
      <c r="K10" s="10">
        <f>SUM(K5:K9)</f>
        <v>92207000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B10:C10"/>
    <mergeCell ref="G10:H10"/>
    <mergeCell ref="A1:K1"/>
    <mergeCell ref="A2:C2"/>
    <mergeCell ref="I2:J2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D8" sqref="D8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2.125" style="3" customWidth="1"/>
    <col min="12" max="12" width="9" style="3"/>
    <col min="13" max="16384" width="9" style="1"/>
  </cols>
  <sheetData>
    <row r="1" spans="1:12" ht="52.5" customHeight="1">
      <c r="A1" s="25" t="s">
        <v>64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67</v>
      </c>
      <c r="J2" s="27"/>
      <c r="K2" s="6" t="s">
        <v>21</v>
      </c>
    </row>
    <row r="3" spans="1:12" s="2" customFormat="1" ht="31.5" customHeight="1">
      <c r="A3" s="28" t="s">
        <v>1</v>
      </c>
      <c r="B3" s="31" t="s">
        <v>7</v>
      </c>
      <c r="C3" s="31"/>
      <c r="D3" s="31"/>
      <c r="E3" s="31"/>
      <c r="F3" s="31"/>
      <c r="G3" s="32" t="s">
        <v>8</v>
      </c>
      <c r="H3" s="32"/>
      <c r="I3" s="32"/>
      <c r="J3" s="32"/>
      <c r="K3" s="32"/>
      <c r="L3" s="4"/>
    </row>
    <row r="4" spans="1:12" s="2" customFormat="1" ht="31.5" customHeight="1">
      <c r="A4" s="29"/>
      <c r="B4" s="15" t="s">
        <v>2</v>
      </c>
      <c r="C4" s="15" t="s">
        <v>3</v>
      </c>
      <c r="D4" s="16" t="s">
        <v>37</v>
      </c>
      <c r="E4" s="16" t="s">
        <v>63</v>
      </c>
      <c r="F4" s="16" t="s">
        <v>6</v>
      </c>
      <c r="G4" s="16" t="s">
        <v>2</v>
      </c>
      <c r="H4" s="16" t="s">
        <v>3</v>
      </c>
      <c r="I4" s="16" t="s">
        <v>37</v>
      </c>
      <c r="J4" s="16" t="s">
        <v>63</v>
      </c>
      <c r="K4" s="16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237526120</v>
      </c>
      <c r="E5" s="12">
        <v>237526120</v>
      </c>
      <c r="F5" s="12">
        <f>D5-E5</f>
        <v>0</v>
      </c>
      <c r="G5" s="12" t="s">
        <v>13</v>
      </c>
      <c r="H5" s="12" t="s">
        <v>14</v>
      </c>
      <c r="I5" s="12">
        <v>1933807000</v>
      </c>
      <c r="J5" s="12">
        <f>1358293000+534514000</f>
        <v>1892807000</v>
      </c>
      <c r="K5" s="12">
        <f>J5-I5</f>
        <v>-41000000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1019697880</v>
      </c>
      <c r="E6" s="8">
        <v>1019697880</v>
      </c>
      <c r="F6" s="8">
        <f>D6-E6</f>
        <v>0</v>
      </c>
      <c r="G6" s="8" t="s">
        <v>13</v>
      </c>
      <c r="H6" s="8" t="s">
        <v>15</v>
      </c>
      <c r="I6" s="8">
        <v>29840000</v>
      </c>
      <c r="J6" s="8">
        <f>2900000+4800000+3360000+16980000+1800000</f>
        <v>29840000</v>
      </c>
      <c r="K6" s="8">
        <f t="shared" ref="K6:K9" si="0">J6-I6</f>
        <v>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>
        <v>1118000</v>
      </c>
      <c r="E7" s="8"/>
      <c r="F7" s="8">
        <f>E7-D7</f>
        <v>-1118000</v>
      </c>
      <c r="G7" s="8" t="s">
        <v>13</v>
      </c>
      <c r="H7" s="8" t="s">
        <v>16</v>
      </c>
      <c r="I7" s="8">
        <v>212200000</v>
      </c>
      <c r="J7" s="8">
        <f>150611000+18000000+33470000+9000000</f>
        <v>211081000</v>
      </c>
      <c r="K7" s="8">
        <f t="shared" si="0"/>
        <v>-1119000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v>72500000</v>
      </c>
      <c r="J8" s="8">
        <f>60000000+10900000</f>
        <v>70900000</v>
      </c>
      <c r="K8" s="8">
        <f t="shared" si="0"/>
        <v>-1600000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v>216290000</v>
      </c>
      <c r="J9" s="8">
        <f>7000000+18480000+182433000+7377000</f>
        <v>215290000</v>
      </c>
      <c r="K9" s="8">
        <f t="shared" si="0"/>
        <v>-1000000</v>
      </c>
      <c r="L9" s="4"/>
    </row>
    <row r="10" spans="1:12" s="2" customFormat="1" ht="31.5" customHeight="1">
      <c r="A10" s="20"/>
      <c r="B10" s="21" t="s">
        <v>23</v>
      </c>
      <c r="C10" s="22"/>
      <c r="D10" s="10">
        <f>SUM(D5:D9)</f>
        <v>1258342000</v>
      </c>
      <c r="E10" s="10">
        <f>SUM(E5:E9)</f>
        <v>1257224000</v>
      </c>
      <c r="F10" s="10">
        <f>SUM(F5:F9)</f>
        <v>-1118000</v>
      </c>
      <c r="G10" s="23" t="s">
        <v>24</v>
      </c>
      <c r="H10" s="24"/>
      <c r="I10" s="10">
        <f>SUM(I5:I9)</f>
        <v>2464637000</v>
      </c>
      <c r="J10" s="10">
        <f>SUM(J5:J9)</f>
        <v>2419918000</v>
      </c>
      <c r="K10" s="10">
        <f>SUM(K5:K9)</f>
        <v>-44719000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B10:C10"/>
    <mergeCell ref="G10:H10"/>
    <mergeCell ref="A1:K1"/>
    <mergeCell ref="A2:C2"/>
    <mergeCell ref="I2:J2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G3" sqref="G3:K3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2.125" style="3" customWidth="1"/>
    <col min="12" max="12" width="9" style="3"/>
    <col min="13" max="16384" width="9" style="1"/>
  </cols>
  <sheetData>
    <row r="1" spans="1:12" ht="52.5" customHeight="1">
      <c r="A1" s="25" t="s">
        <v>64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69</v>
      </c>
      <c r="J2" s="27"/>
      <c r="K2" s="6" t="s">
        <v>21</v>
      </c>
    </row>
    <row r="3" spans="1:12" s="2" customFormat="1" ht="31.5" customHeight="1">
      <c r="A3" s="28" t="s">
        <v>1</v>
      </c>
      <c r="B3" s="31" t="s">
        <v>7</v>
      </c>
      <c r="C3" s="31"/>
      <c r="D3" s="31"/>
      <c r="E3" s="31"/>
      <c r="F3" s="31"/>
      <c r="G3" s="32" t="s">
        <v>8</v>
      </c>
      <c r="H3" s="32"/>
      <c r="I3" s="32"/>
      <c r="J3" s="32"/>
      <c r="K3" s="32"/>
      <c r="L3" s="4"/>
    </row>
    <row r="4" spans="1:12" s="2" customFormat="1" ht="31.5" customHeight="1">
      <c r="A4" s="29"/>
      <c r="B4" s="15" t="s">
        <v>2</v>
      </c>
      <c r="C4" s="15" t="s">
        <v>3</v>
      </c>
      <c r="D4" s="16" t="s">
        <v>37</v>
      </c>
      <c r="E4" s="16" t="s">
        <v>63</v>
      </c>
      <c r="F4" s="16" t="s">
        <v>6</v>
      </c>
      <c r="G4" s="16" t="s">
        <v>2</v>
      </c>
      <c r="H4" s="16" t="s">
        <v>3</v>
      </c>
      <c r="I4" s="16" t="s">
        <v>37</v>
      </c>
      <c r="J4" s="16" t="s">
        <v>63</v>
      </c>
      <c r="K4" s="16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237526120</v>
      </c>
      <c r="E5" s="12">
        <v>237526120</v>
      </c>
      <c r="F5" s="12">
        <f>D5-E5</f>
        <v>0</v>
      </c>
      <c r="G5" s="12" t="s">
        <v>13</v>
      </c>
      <c r="H5" s="12" t="s">
        <v>14</v>
      </c>
      <c r="I5" s="12">
        <v>1973807000</v>
      </c>
      <c r="J5" s="12">
        <v>1933807000</v>
      </c>
      <c r="K5" s="12">
        <f>J5-I5</f>
        <v>-40000000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1019697880</v>
      </c>
      <c r="E6" s="8">
        <v>1019697880</v>
      </c>
      <c r="F6" s="8">
        <f>D6-E6</f>
        <v>0</v>
      </c>
      <c r="G6" s="8" t="s">
        <v>13</v>
      </c>
      <c r="H6" s="8" t="s">
        <v>15</v>
      </c>
      <c r="I6" s="8">
        <v>33440000</v>
      </c>
      <c r="J6" s="8">
        <v>29840000</v>
      </c>
      <c r="K6" s="8">
        <f t="shared" ref="K6:K9" si="0">J6-I6</f>
        <v>-3600000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>
        <v>1118000</v>
      </c>
      <c r="E7" s="8">
        <v>1118000</v>
      </c>
      <c r="F7" s="8">
        <f>E7-D7</f>
        <v>0</v>
      </c>
      <c r="G7" s="8" t="s">
        <v>13</v>
      </c>
      <c r="H7" s="8" t="s">
        <v>16</v>
      </c>
      <c r="I7" s="8">
        <v>212200000</v>
      </c>
      <c r="J7" s="8">
        <v>212200000</v>
      </c>
      <c r="K7" s="8">
        <f t="shared" si="0"/>
        <v>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v>72500000</v>
      </c>
      <c r="J8" s="8">
        <v>72500000</v>
      </c>
      <c r="K8" s="8">
        <f t="shared" si="0"/>
        <v>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v>216290000</v>
      </c>
      <c r="J9" s="8">
        <v>216290000</v>
      </c>
      <c r="K9" s="8">
        <f t="shared" si="0"/>
        <v>0</v>
      </c>
      <c r="L9" s="4"/>
    </row>
    <row r="10" spans="1:12" s="2" customFormat="1" ht="31.5" customHeight="1">
      <c r="A10" s="20"/>
      <c r="B10" s="21" t="s">
        <v>23</v>
      </c>
      <c r="C10" s="22"/>
      <c r="D10" s="10">
        <f>SUM(D5:D9)</f>
        <v>1258342000</v>
      </c>
      <c r="E10" s="10">
        <f>SUM(E5:E9)</f>
        <v>1258342000</v>
      </c>
      <c r="F10" s="10">
        <f>SUM(F5:F9)</f>
        <v>0</v>
      </c>
      <c r="G10" s="23" t="s">
        <v>24</v>
      </c>
      <c r="H10" s="24"/>
      <c r="I10" s="10">
        <f>SUM(I5:I9)</f>
        <v>2508237000</v>
      </c>
      <c r="J10" s="10">
        <f>SUM(J5:J9)</f>
        <v>2464637000</v>
      </c>
      <c r="K10" s="10">
        <f>SUM(K5:K9)</f>
        <v>-43600000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B10:C10"/>
    <mergeCell ref="G10:H10"/>
    <mergeCell ref="A1:K1"/>
    <mergeCell ref="A2:C2"/>
    <mergeCell ref="I2:J2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D11" sqref="D11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2.125" style="3" customWidth="1"/>
    <col min="12" max="12" width="9" style="3"/>
    <col min="13" max="16384" width="9" style="1"/>
  </cols>
  <sheetData>
    <row r="1" spans="1:12" ht="52.5" customHeight="1">
      <c r="A1" s="25" t="s">
        <v>64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68</v>
      </c>
      <c r="J2" s="27"/>
      <c r="K2" s="6" t="s">
        <v>21</v>
      </c>
    </row>
    <row r="3" spans="1:12" s="2" customFormat="1" ht="31.5" customHeight="1">
      <c r="A3" s="28" t="s">
        <v>1</v>
      </c>
      <c r="B3" s="31" t="s">
        <v>7</v>
      </c>
      <c r="C3" s="31"/>
      <c r="D3" s="31"/>
      <c r="E3" s="31"/>
      <c r="F3" s="31"/>
      <c r="G3" s="32" t="s">
        <v>8</v>
      </c>
      <c r="H3" s="32"/>
      <c r="I3" s="32"/>
      <c r="J3" s="32"/>
      <c r="K3" s="32"/>
      <c r="L3" s="4"/>
    </row>
    <row r="4" spans="1:12" s="2" customFormat="1" ht="31.5" customHeight="1">
      <c r="A4" s="29"/>
      <c r="B4" s="15" t="s">
        <v>2</v>
      </c>
      <c r="C4" s="15" t="s">
        <v>3</v>
      </c>
      <c r="D4" s="16" t="s">
        <v>37</v>
      </c>
      <c r="E4" s="16" t="s">
        <v>63</v>
      </c>
      <c r="F4" s="16" t="s">
        <v>6</v>
      </c>
      <c r="G4" s="16" t="s">
        <v>2</v>
      </c>
      <c r="H4" s="16" t="s">
        <v>3</v>
      </c>
      <c r="I4" s="16" t="s">
        <v>37</v>
      </c>
      <c r="J4" s="16" t="s">
        <v>63</v>
      </c>
      <c r="K4" s="16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237526120</v>
      </c>
      <c r="E5" s="12">
        <v>237526120</v>
      </c>
      <c r="F5" s="12">
        <f>D5-E5</f>
        <v>0</v>
      </c>
      <c r="G5" s="12" t="s">
        <v>13</v>
      </c>
      <c r="H5" s="12" t="s">
        <v>14</v>
      </c>
      <c r="I5" s="12">
        <v>1928807000</v>
      </c>
      <c r="J5" s="12">
        <v>1973807000</v>
      </c>
      <c r="K5" s="12">
        <f>J5-I5</f>
        <v>45000000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1019697880</v>
      </c>
      <c r="E6" s="8">
        <v>1019697880</v>
      </c>
      <c r="F6" s="8">
        <f>D6-E6</f>
        <v>0</v>
      </c>
      <c r="G6" s="8" t="s">
        <v>13</v>
      </c>
      <c r="H6" s="8" t="s">
        <v>15</v>
      </c>
      <c r="I6" s="8">
        <v>33440000</v>
      </c>
      <c r="J6" s="8">
        <v>33440000</v>
      </c>
      <c r="K6" s="8">
        <f t="shared" ref="K6:K9" si="0">J6-I6</f>
        <v>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>
        <v>1118000</v>
      </c>
      <c r="E7" s="8">
        <v>1118000</v>
      </c>
      <c r="F7" s="8">
        <f>E7-D7</f>
        <v>0</v>
      </c>
      <c r="G7" s="8" t="s">
        <v>13</v>
      </c>
      <c r="H7" s="8" t="s">
        <v>16</v>
      </c>
      <c r="I7" s="8">
        <v>212200000</v>
      </c>
      <c r="J7" s="8">
        <v>212200000</v>
      </c>
      <c r="K7" s="8">
        <f t="shared" si="0"/>
        <v>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v>72500000</v>
      </c>
      <c r="J8" s="8">
        <v>72500000</v>
      </c>
      <c r="K8" s="8">
        <f t="shared" si="0"/>
        <v>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v>181290000</v>
      </c>
      <c r="J9" s="8">
        <v>216290000</v>
      </c>
      <c r="K9" s="8">
        <f t="shared" si="0"/>
        <v>35000000</v>
      </c>
      <c r="L9" s="4"/>
    </row>
    <row r="10" spans="1:12" s="2" customFormat="1" ht="31.5" customHeight="1">
      <c r="A10" s="20"/>
      <c r="B10" s="21" t="s">
        <v>23</v>
      </c>
      <c r="C10" s="22"/>
      <c r="D10" s="10">
        <f>SUM(D5:D9)</f>
        <v>1258342000</v>
      </c>
      <c r="E10" s="10">
        <f>SUM(E5:E9)</f>
        <v>1258342000</v>
      </c>
      <c r="F10" s="10">
        <f>SUM(F5:F9)</f>
        <v>0</v>
      </c>
      <c r="G10" s="23" t="s">
        <v>24</v>
      </c>
      <c r="H10" s="24"/>
      <c r="I10" s="10">
        <f>SUM(I5:I9)</f>
        <v>2428237000</v>
      </c>
      <c r="J10" s="10">
        <f>SUM(J5:J9)</f>
        <v>2508237000</v>
      </c>
      <c r="K10" s="10">
        <f>SUM(K5:K9)</f>
        <v>80000000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B10:C10"/>
    <mergeCell ref="G10:H10"/>
    <mergeCell ref="A1:K1"/>
    <mergeCell ref="A2:C2"/>
    <mergeCell ref="I2:J2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C17" sqref="C17"/>
    </sheetView>
  </sheetViews>
  <sheetFormatPr defaultRowHeight="16.5"/>
  <cols>
    <col min="1" max="1" width="6.75" customWidth="1"/>
    <col min="2" max="2" width="18.5" customWidth="1"/>
    <col min="3" max="3" width="16.625" customWidth="1"/>
    <col min="4" max="4" width="19.875" customWidth="1"/>
    <col min="5" max="5" width="7.125" customWidth="1"/>
    <col min="6" max="6" width="11.5" style="17" customWidth="1"/>
    <col min="7" max="7" width="13.5" style="17" customWidth="1"/>
    <col min="8" max="8" width="12.5" style="17" customWidth="1"/>
    <col min="9" max="9" width="14.5" style="17" customWidth="1"/>
  </cols>
  <sheetData>
    <row r="1" spans="1:9" ht="26.25">
      <c r="A1" s="33" t="s">
        <v>45</v>
      </c>
      <c r="B1" s="33"/>
      <c r="C1" s="33"/>
      <c r="D1" s="33"/>
      <c r="E1" s="33"/>
      <c r="F1" s="33"/>
      <c r="G1" s="33"/>
      <c r="H1" s="33"/>
      <c r="I1" s="33"/>
    </row>
    <row r="2" spans="1:9">
      <c r="H2" s="17" t="s">
        <v>75</v>
      </c>
      <c r="I2" s="19" t="s">
        <v>21</v>
      </c>
    </row>
    <row r="3" spans="1:9" ht="24" customHeight="1">
      <c r="A3" s="14" t="s">
        <v>1</v>
      </c>
      <c r="B3" s="14" t="s">
        <v>2</v>
      </c>
      <c r="C3" s="14" t="s">
        <v>3</v>
      </c>
      <c r="D3" s="14" t="s">
        <v>26</v>
      </c>
      <c r="E3" s="14" t="s">
        <v>27</v>
      </c>
      <c r="F3" s="18" t="s">
        <v>28</v>
      </c>
      <c r="G3" s="18" t="s">
        <v>29</v>
      </c>
      <c r="H3" s="18" t="s">
        <v>30</v>
      </c>
      <c r="I3" s="18" t="s">
        <v>31</v>
      </c>
    </row>
    <row r="4" spans="1:9" ht="24" customHeight="1">
      <c r="A4" s="14">
        <v>1</v>
      </c>
      <c r="B4" s="14" t="s">
        <v>35</v>
      </c>
      <c r="C4" s="14" t="s">
        <v>10</v>
      </c>
      <c r="D4" s="14" t="s">
        <v>36</v>
      </c>
      <c r="E4" s="14" t="s">
        <v>32</v>
      </c>
      <c r="F4" s="18"/>
      <c r="G4" s="18">
        <v>237526120</v>
      </c>
      <c r="H4" s="18"/>
      <c r="I4" s="18">
        <v>237526120</v>
      </c>
    </row>
    <row r="5" spans="1:9" ht="24" customHeight="1">
      <c r="A5" s="14">
        <v>2</v>
      </c>
      <c r="B5" s="14" t="s">
        <v>35</v>
      </c>
      <c r="C5" s="14" t="s">
        <v>10</v>
      </c>
      <c r="D5" s="14" t="s">
        <v>36</v>
      </c>
      <c r="E5" s="14" t="s">
        <v>33</v>
      </c>
      <c r="F5" s="18"/>
      <c r="G5" s="18">
        <v>205462890</v>
      </c>
      <c r="H5" s="18"/>
      <c r="I5" s="18">
        <v>205462890</v>
      </c>
    </row>
    <row r="6" spans="1:9" ht="24" customHeight="1">
      <c r="A6" s="14">
        <v>3</v>
      </c>
      <c r="B6" s="14" t="s">
        <v>35</v>
      </c>
      <c r="C6" s="14" t="s">
        <v>10</v>
      </c>
      <c r="D6" s="14" t="s">
        <v>36</v>
      </c>
      <c r="E6" s="14" t="s">
        <v>34</v>
      </c>
      <c r="F6" s="18"/>
      <c r="G6" s="18">
        <f>G4-G5</f>
        <v>32063230</v>
      </c>
      <c r="H6" s="18"/>
      <c r="I6" s="18">
        <f>I4-I5</f>
        <v>32063230</v>
      </c>
    </row>
    <row r="7" spans="1:9" ht="24" customHeight="1">
      <c r="A7" s="14">
        <v>4</v>
      </c>
      <c r="B7" s="14" t="s">
        <v>40</v>
      </c>
      <c r="C7" s="14" t="s">
        <v>40</v>
      </c>
      <c r="D7" s="14" t="s">
        <v>41</v>
      </c>
      <c r="E7" s="14" t="s">
        <v>32</v>
      </c>
      <c r="F7" s="18"/>
      <c r="G7" s="18">
        <v>1019697880</v>
      </c>
      <c r="H7" s="18"/>
      <c r="I7" s="18">
        <v>1019697880</v>
      </c>
    </row>
    <row r="8" spans="1:9" ht="24" customHeight="1">
      <c r="A8" s="14">
        <v>5</v>
      </c>
      <c r="B8" s="14" t="s">
        <v>40</v>
      </c>
      <c r="C8" s="14" t="s">
        <v>40</v>
      </c>
      <c r="D8" s="14" t="s">
        <v>41</v>
      </c>
      <c r="E8" s="14" t="s">
        <v>33</v>
      </c>
      <c r="F8" s="18"/>
      <c r="G8" s="18">
        <v>875920740</v>
      </c>
      <c r="H8" s="18"/>
      <c r="I8" s="18">
        <v>875920740</v>
      </c>
    </row>
    <row r="9" spans="1:9" ht="24" customHeight="1">
      <c r="A9" s="14">
        <v>6</v>
      </c>
      <c r="B9" s="14" t="s">
        <v>40</v>
      </c>
      <c r="C9" s="14" t="s">
        <v>40</v>
      </c>
      <c r="D9" s="14" t="s">
        <v>41</v>
      </c>
      <c r="E9" s="14" t="s">
        <v>34</v>
      </c>
      <c r="F9" s="18"/>
      <c r="G9" s="18">
        <f>G7-G8</f>
        <v>143777140</v>
      </c>
      <c r="H9" s="18"/>
      <c r="I9" s="18">
        <f>I7-I8</f>
        <v>143777140</v>
      </c>
    </row>
    <row r="10" spans="1:9" ht="24" customHeight="1">
      <c r="A10" s="14">
        <v>7</v>
      </c>
      <c r="B10" s="14" t="s">
        <v>42</v>
      </c>
      <c r="C10" s="14" t="s">
        <v>42</v>
      </c>
      <c r="D10" s="14" t="s">
        <v>74</v>
      </c>
      <c r="E10" s="14" t="s">
        <v>32</v>
      </c>
      <c r="F10" s="18"/>
      <c r="G10" s="18">
        <v>1118000</v>
      </c>
      <c r="H10" s="18"/>
      <c r="I10" s="18">
        <v>1118000</v>
      </c>
    </row>
    <row r="11" spans="1:9" ht="24" customHeight="1">
      <c r="A11" s="14">
        <v>8</v>
      </c>
      <c r="B11" s="14" t="s">
        <v>42</v>
      </c>
      <c r="C11" s="14" t="s">
        <v>42</v>
      </c>
      <c r="D11" s="14" t="s">
        <v>74</v>
      </c>
      <c r="E11" s="14" t="s">
        <v>33</v>
      </c>
      <c r="F11" s="18"/>
      <c r="G11" s="18">
        <v>1118135</v>
      </c>
      <c r="H11" s="18"/>
      <c r="I11" s="18">
        <v>1118135</v>
      </c>
    </row>
    <row r="12" spans="1:9" ht="24" customHeight="1">
      <c r="A12" s="14">
        <v>9</v>
      </c>
      <c r="B12" s="14" t="s">
        <v>42</v>
      </c>
      <c r="C12" s="14" t="s">
        <v>42</v>
      </c>
      <c r="D12" s="14" t="s">
        <v>74</v>
      </c>
      <c r="E12" s="14" t="s">
        <v>34</v>
      </c>
      <c r="F12" s="18"/>
      <c r="G12" s="18">
        <f>G10-G11</f>
        <v>-135</v>
      </c>
      <c r="H12" s="18"/>
      <c r="I12" s="18">
        <f>I10-I11</f>
        <v>-135</v>
      </c>
    </row>
    <row r="13" spans="1:9" ht="24" customHeight="1">
      <c r="A13" s="14">
        <v>10</v>
      </c>
      <c r="B13" s="14" t="s">
        <v>42</v>
      </c>
      <c r="C13" s="14" t="s">
        <v>42</v>
      </c>
      <c r="D13" s="14" t="s">
        <v>43</v>
      </c>
      <c r="E13" s="14" t="s">
        <v>32</v>
      </c>
      <c r="F13" s="18"/>
      <c r="G13" s="18"/>
      <c r="H13" s="18"/>
      <c r="I13" s="18"/>
    </row>
    <row r="14" spans="1:9" ht="24" customHeight="1">
      <c r="A14" s="14">
        <v>11</v>
      </c>
      <c r="B14" s="14" t="s">
        <v>42</v>
      </c>
      <c r="C14" s="14" t="s">
        <v>42</v>
      </c>
      <c r="D14" s="14" t="s">
        <v>43</v>
      </c>
      <c r="E14" s="14" t="s">
        <v>33</v>
      </c>
      <c r="F14" s="18"/>
      <c r="G14" s="18">
        <v>30340</v>
      </c>
      <c r="H14" s="18"/>
      <c r="I14" s="18">
        <v>30340</v>
      </c>
    </row>
    <row r="15" spans="1:9" ht="24" customHeight="1">
      <c r="A15" s="14">
        <v>12</v>
      </c>
      <c r="B15" s="14" t="s">
        <v>42</v>
      </c>
      <c r="C15" s="14" t="s">
        <v>42</v>
      </c>
      <c r="D15" s="14" t="s">
        <v>43</v>
      </c>
      <c r="E15" s="14" t="s">
        <v>34</v>
      </c>
      <c r="F15" s="18"/>
      <c r="G15" s="18">
        <v>30340</v>
      </c>
      <c r="H15" s="18"/>
      <c r="I15" s="18">
        <v>30340</v>
      </c>
    </row>
    <row r="16" spans="1:9" ht="24" customHeight="1">
      <c r="A16" s="14">
        <v>13</v>
      </c>
      <c r="B16" s="14" t="s">
        <v>48</v>
      </c>
      <c r="C16" s="14"/>
      <c r="D16" s="14"/>
      <c r="E16" s="14" t="s">
        <v>32</v>
      </c>
      <c r="F16" s="18"/>
      <c r="G16" s="18">
        <f>G4+G7+G10+G13</f>
        <v>1258342000</v>
      </c>
      <c r="H16" s="18"/>
      <c r="I16" s="18">
        <f>I4+I7+I10+I13</f>
        <v>1258342000</v>
      </c>
    </row>
    <row r="17" spans="1:9" ht="24" customHeight="1">
      <c r="A17" s="14">
        <v>14</v>
      </c>
      <c r="B17" s="14" t="s">
        <v>48</v>
      </c>
      <c r="C17" s="14"/>
      <c r="D17" s="14"/>
      <c r="E17" s="14" t="s">
        <v>33</v>
      </c>
      <c r="F17" s="18"/>
      <c r="G17" s="18">
        <f>G5+G8+G11+G14</f>
        <v>1082532105</v>
      </c>
      <c r="H17" s="18"/>
      <c r="I17" s="18">
        <f>I5+I8+I11+I14</f>
        <v>1082532105</v>
      </c>
    </row>
    <row r="18" spans="1:9" ht="24" customHeight="1">
      <c r="A18" s="14">
        <v>15</v>
      </c>
      <c r="B18" s="14" t="s">
        <v>48</v>
      </c>
      <c r="C18" s="14"/>
      <c r="D18" s="14"/>
      <c r="E18" s="14" t="s">
        <v>34</v>
      </c>
      <c r="F18" s="18"/>
      <c r="G18" s="18">
        <f>G6+G9+G12+G15</f>
        <v>175870575</v>
      </c>
      <c r="H18" s="18"/>
      <c r="I18" s="18">
        <f>I6+I9+I12+I15</f>
        <v>175870575</v>
      </c>
    </row>
  </sheetData>
  <mergeCells count="1">
    <mergeCell ref="A1:I1"/>
  </mergeCells>
  <phoneticPr fontId="2" type="noConversion"/>
  <pageMargins left="0.7" right="0.1574803149606299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K8" sqref="K8"/>
    </sheetView>
  </sheetViews>
  <sheetFormatPr defaultRowHeight="16.5"/>
  <cols>
    <col min="1" max="1" width="5.75" customWidth="1"/>
    <col min="2" max="2" width="15.875" customWidth="1"/>
    <col min="3" max="3" width="14.875" customWidth="1"/>
    <col min="4" max="4" width="23.125" customWidth="1"/>
    <col min="5" max="5" width="8" customWidth="1"/>
    <col min="6" max="6" width="12.125" style="17" customWidth="1"/>
    <col min="7" max="7" width="15" style="17" customWidth="1"/>
    <col min="8" max="8" width="10.625" style="17" customWidth="1"/>
    <col min="9" max="9" width="14.5" style="17" customWidth="1"/>
  </cols>
  <sheetData>
    <row r="1" spans="1:9" ht="26.25">
      <c r="A1" s="33" t="s">
        <v>46</v>
      </c>
      <c r="B1" s="33"/>
      <c r="C1" s="33"/>
      <c r="D1" s="33"/>
      <c r="E1" s="33"/>
      <c r="F1" s="33"/>
      <c r="G1" s="33"/>
      <c r="H1" s="33"/>
      <c r="I1" s="33"/>
    </row>
    <row r="2" spans="1:9">
      <c r="H2" s="17" t="s">
        <v>75</v>
      </c>
      <c r="I2" s="19" t="s">
        <v>21</v>
      </c>
    </row>
    <row r="3" spans="1:9" ht="24" customHeight="1">
      <c r="A3" s="14" t="s">
        <v>1</v>
      </c>
      <c r="B3" s="14" t="s">
        <v>2</v>
      </c>
      <c r="C3" s="14" t="s">
        <v>3</v>
      </c>
      <c r="D3" s="14" t="s">
        <v>26</v>
      </c>
      <c r="E3" s="14" t="s">
        <v>27</v>
      </c>
      <c r="F3" s="18" t="s">
        <v>28</v>
      </c>
      <c r="G3" s="18" t="s">
        <v>29</v>
      </c>
      <c r="H3" s="18" t="s">
        <v>30</v>
      </c>
      <c r="I3" s="18" t="s">
        <v>31</v>
      </c>
    </row>
    <row r="4" spans="1:9" ht="24" customHeight="1">
      <c r="A4" s="14">
        <v>1</v>
      </c>
      <c r="B4" s="14" t="s">
        <v>13</v>
      </c>
      <c r="C4" s="14" t="s">
        <v>14</v>
      </c>
      <c r="D4" s="14" t="s">
        <v>49</v>
      </c>
      <c r="E4" s="14" t="s">
        <v>32</v>
      </c>
      <c r="F4" s="18"/>
      <c r="G4" s="18">
        <v>1928807000</v>
      </c>
      <c r="H4" s="18"/>
      <c r="I4" s="18">
        <v>1928807000</v>
      </c>
    </row>
    <row r="5" spans="1:9" ht="24" customHeight="1">
      <c r="A5" s="14">
        <v>2</v>
      </c>
      <c r="B5" s="14" t="s">
        <v>13</v>
      </c>
      <c r="C5" s="14" t="s">
        <v>14</v>
      </c>
      <c r="D5" s="14" t="s">
        <v>49</v>
      </c>
      <c r="E5" s="14" t="s">
        <v>33</v>
      </c>
      <c r="F5" s="18"/>
      <c r="G5" s="18">
        <v>1832196540</v>
      </c>
      <c r="H5" s="18"/>
      <c r="I5" s="18">
        <v>1832196540</v>
      </c>
    </row>
    <row r="6" spans="1:9" ht="24" customHeight="1">
      <c r="A6" s="14">
        <v>3</v>
      </c>
      <c r="B6" s="14" t="s">
        <v>13</v>
      </c>
      <c r="C6" s="14" t="s">
        <v>14</v>
      </c>
      <c r="D6" s="14" t="s">
        <v>49</v>
      </c>
      <c r="E6" s="14" t="s">
        <v>34</v>
      </c>
      <c r="F6" s="18"/>
      <c r="G6" s="18">
        <f>G4-G5</f>
        <v>96610460</v>
      </c>
      <c r="H6" s="18"/>
      <c r="I6" s="18">
        <f>I4-I5</f>
        <v>96610460</v>
      </c>
    </row>
    <row r="7" spans="1:9" ht="24" customHeight="1">
      <c r="A7" s="14">
        <v>4</v>
      </c>
      <c r="B7" s="14" t="s">
        <v>50</v>
      </c>
      <c r="C7" s="14" t="s">
        <v>51</v>
      </c>
      <c r="D7" s="14" t="s">
        <v>52</v>
      </c>
      <c r="E7" s="14" t="s">
        <v>32</v>
      </c>
      <c r="F7" s="18"/>
      <c r="G7" s="18">
        <v>6260000</v>
      </c>
      <c r="H7" s="18"/>
      <c r="I7" s="18">
        <v>6260000</v>
      </c>
    </row>
    <row r="8" spans="1:9" ht="24" customHeight="1">
      <c r="A8" s="14">
        <v>5</v>
      </c>
      <c r="B8" s="14" t="s">
        <v>50</v>
      </c>
      <c r="C8" s="14" t="s">
        <v>51</v>
      </c>
      <c r="D8" s="14" t="s">
        <v>52</v>
      </c>
      <c r="E8" s="14" t="s">
        <v>33</v>
      </c>
      <c r="F8" s="18"/>
      <c r="G8" s="18">
        <v>6260000</v>
      </c>
      <c r="H8" s="18"/>
      <c r="I8" s="18">
        <v>6260000</v>
      </c>
    </row>
    <row r="9" spans="1:9" ht="24" customHeight="1">
      <c r="A9" s="14">
        <v>6</v>
      </c>
      <c r="B9" s="14" t="s">
        <v>50</v>
      </c>
      <c r="C9" s="14" t="s">
        <v>51</v>
      </c>
      <c r="D9" s="14" t="s">
        <v>52</v>
      </c>
      <c r="E9" s="14" t="s">
        <v>34</v>
      </c>
      <c r="F9" s="18"/>
      <c r="G9" s="18">
        <f>G7-G8</f>
        <v>0</v>
      </c>
      <c r="H9" s="18"/>
      <c r="I9" s="18">
        <f>I7-I8</f>
        <v>0</v>
      </c>
    </row>
    <row r="10" spans="1:9" ht="24" customHeight="1">
      <c r="A10" s="14">
        <v>7</v>
      </c>
      <c r="B10" s="14" t="s">
        <v>50</v>
      </c>
      <c r="C10" s="14" t="s">
        <v>51</v>
      </c>
      <c r="D10" s="14" t="s">
        <v>53</v>
      </c>
      <c r="E10" s="14" t="s">
        <v>32</v>
      </c>
      <c r="F10" s="18"/>
      <c r="G10" s="18">
        <v>27180000</v>
      </c>
      <c r="H10" s="18"/>
      <c r="I10" s="18">
        <v>27180000</v>
      </c>
    </row>
    <row r="11" spans="1:9" ht="24" customHeight="1">
      <c r="A11" s="14">
        <v>8</v>
      </c>
      <c r="B11" s="14" t="s">
        <v>50</v>
      </c>
      <c r="C11" s="14" t="s">
        <v>51</v>
      </c>
      <c r="D11" s="14" t="s">
        <v>53</v>
      </c>
      <c r="E11" s="14" t="s">
        <v>33</v>
      </c>
      <c r="F11" s="18"/>
      <c r="G11" s="18">
        <v>24307560</v>
      </c>
      <c r="H11" s="18"/>
      <c r="I11" s="18">
        <v>24307560</v>
      </c>
    </row>
    <row r="12" spans="1:9" ht="24" customHeight="1">
      <c r="A12" s="14">
        <v>9</v>
      </c>
      <c r="B12" s="14" t="s">
        <v>50</v>
      </c>
      <c r="C12" s="14" t="s">
        <v>51</v>
      </c>
      <c r="D12" s="14" t="s">
        <v>53</v>
      </c>
      <c r="E12" s="14" t="s">
        <v>34</v>
      </c>
      <c r="F12" s="18"/>
      <c r="G12" s="18">
        <f>G10-G11</f>
        <v>2872440</v>
      </c>
      <c r="H12" s="18"/>
      <c r="I12" s="18">
        <f>I10-I11</f>
        <v>2872440</v>
      </c>
    </row>
    <row r="13" spans="1:9" ht="24" customHeight="1">
      <c r="A13" s="14">
        <v>4</v>
      </c>
      <c r="B13" s="14" t="s">
        <v>50</v>
      </c>
      <c r="C13" s="14" t="s">
        <v>54</v>
      </c>
      <c r="D13" s="14" t="s">
        <v>55</v>
      </c>
      <c r="E13" s="14" t="s">
        <v>32</v>
      </c>
      <c r="F13" s="18"/>
      <c r="G13" s="18">
        <v>27000000</v>
      </c>
      <c r="H13" s="18"/>
      <c r="I13" s="18">
        <v>27000000</v>
      </c>
    </row>
    <row r="14" spans="1:9" ht="24" customHeight="1">
      <c r="A14" s="14">
        <v>5</v>
      </c>
      <c r="B14" s="14" t="s">
        <v>50</v>
      </c>
      <c r="C14" s="14" t="s">
        <v>54</v>
      </c>
      <c r="D14" s="14" t="s">
        <v>55</v>
      </c>
      <c r="E14" s="14" t="s">
        <v>33</v>
      </c>
      <c r="F14" s="18"/>
      <c r="G14" s="18">
        <v>26792000</v>
      </c>
      <c r="H14" s="18"/>
      <c r="I14" s="18">
        <v>26792000</v>
      </c>
    </row>
    <row r="15" spans="1:9" ht="24" customHeight="1">
      <c r="A15" s="14">
        <v>6</v>
      </c>
      <c r="B15" s="14" t="s">
        <v>50</v>
      </c>
      <c r="C15" s="14" t="s">
        <v>54</v>
      </c>
      <c r="D15" s="14" t="s">
        <v>55</v>
      </c>
      <c r="E15" s="14" t="s">
        <v>34</v>
      </c>
      <c r="F15" s="18"/>
      <c r="G15" s="18">
        <f>G13-G14</f>
        <v>208000</v>
      </c>
      <c r="H15" s="18"/>
      <c r="I15" s="18">
        <f>I13-I14</f>
        <v>208000</v>
      </c>
    </row>
    <row r="16" spans="1:9" ht="24" customHeight="1">
      <c r="A16" s="14">
        <v>7</v>
      </c>
      <c r="B16" s="14" t="s">
        <v>50</v>
      </c>
      <c r="C16" s="14" t="s">
        <v>54</v>
      </c>
      <c r="D16" s="14" t="s">
        <v>56</v>
      </c>
      <c r="E16" s="14" t="s">
        <v>32</v>
      </c>
      <c r="F16" s="18"/>
      <c r="G16" s="18">
        <v>51290000</v>
      </c>
      <c r="H16" s="18"/>
      <c r="I16" s="18">
        <v>51290000</v>
      </c>
    </row>
    <row r="17" spans="1:9" ht="24" customHeight="1">
      <c r="A17" s="14">
        <v>8</v>
      </c>
      <c r="B17" s="14" t="s">
        <v>50</v>
      </c>
      <c r="C17" s="14" t="s">
        <v>54</v>
      </c>
      <c r="D17" s="14" t="s">
        <v>56</v>
      </c>
      <c r="E17" s="14" t="s">
        <v>33</v>
      </c>
      <c r="F17" s="18"/>
      <c r="G17" s="18">
        <v>46586660</v>
      </c>
      <c r="H17" s="18"/>
      <c r="I17" s="18">
        <v>46586660</v>
      </c>
    </row>
    <row r="18" spans="1:9" ht="24" customHeight="1">
      <c r="A18" s="14">
        <v>9</v>
      </c>
      <c r="B18" s="14" t="s">
        <v>50</v>
      </c>
      <c r="C18" s="14" t="s">
        <v>54</v>
      </c>
      <c r="D18" s="14" t="s">
        <v>56</v>
      </c>
      <c r="E18" s="14" t="s">
        <v>34</v>
      </c>
      <c r="F18" s="18"/>
      <c r="G18" s="18">
        <f>G16-G17</f>
        <v>4703340</v>
      </c>
      <c r="H18" s="18"/>
      <c r="I18" s="18">
        <f>I16-I17</f>
        <v>4703340</v>
      </c>
    </row>
    <row r="19" spans="1:9" ht="24" customHeight="1">
      <c r="A19" s="14">
        <v>4</v>
      </c>
      <c r="B19" s="14" t="s">
        <v>50</v>
      </c>
      <c r="C19" s="14" t="s">
        <v>54</v>
      </c>
      <c r="D19" s="14" t="s">
        <v>57</v>
      </c>
      <c r="E19" s="14" t="s">
        <v>32</v>
      </c>
      <c r="F19" s="18"/>
      <c r="G19" s="18">
        <v>125010000</v>
      </c>
      <c r="H19" s="18"/>
      <c r="I19" s="18">
        <v>125010000</v>
      </c>
    </row>
    <row r="20" spans="1:9" ht="24" customHeight="1">
      <c r="A20" s="14">
        <v>5</v>
      </c>
      <c r="B20" s="14" t="s">
        <v>50</v>
      </c>
      <c r="C20" s="14" t="s">
        <v>54</v>
      </c>
      <c r="D20" s="14" t="s">
        <v>57</v>
      </c>
      <c r="E20" s="14" t="s">
        <v>33</v>
      </c>
      <c r="F20" s="18"/>
      <c r="G20" s="18">
        <v>108243000</v>
      </c>
      <c r="H20" s="18"/>
      <c r="I20" s="18">
        <v>108243000</v>
      </c>
    </row>
    <row r="21" spans="1:9" ht="24" customHeight="1">
      <c r="A21" s="14">
        <v>6</v>
      </c>
      <c r="B21" s="14" t="s">
        <v>50</v>
      </c>
      <c r="C21" s="14" t="s">
        <v>54</v>
      </c>
      <c r="D21" s="14" t="s">
        <v>57</v>
      </c>
      <c r="E21" s="14" t="s">
        <v>34</v>
      </c>
      <c r="F21" s="18"/>
      <c r="G21" s="18">
        <f>G19-G20</f>
        <v>16767000</v>
      </c>
      <c r="H21" s="18"/>
      <c r="I21" s="18">
        <f>I19-I20</f>
        <v>16767000</v>
      </c>
    </row>
    <row r="22" spans="1:9" ht="24" customHeight="1">
      <c r="A22" s="14">
        <v>7</v>
      </c>
      <c r="B22" s="14" t="s">
        <v>58</v>
      </c>
      <c r="C22" s="14" t="s">
        <v>16</v>
      </c>
      <c r="D22" s="14" t="s">
        <v>59</v>
      </c>
      <c r="E22" s="14" t="s">
        <v>32</v>
      </c>
      <c r="F22" s="18"/>
      <c r="G22" s="18">
        <v>147433000</v>
      </c>
      <c r="H22" s="18"/>
      <c r="I22" s="18">
        <v>147433000</v>
      </c>
    </row>
    <row r="23" spans="1:9" ht="24" customHeight="1">
      <c r="A23" s="14">
        <v>8</v>
      </c>
      <c r="B23" s="14" t="s">
        <v>58</v>
      </c>
      <c r="C23" s="14" t="s">
        <v>16</v>
      </c>
      <c r="D23" s="14" t="s">
        <v>59</v>
      </c>
      <c r="E23" s="14" t="s">
        <v>33</v>
      </c>
      <c r="F23" s="18"/>
      <c r="G23" s="18">
        <v>137164170</v>
      </c>
      <c r="H23" s="18"/>
      <c r="I23" s="18">
        <v>137164170</v>
      </c>
    </row>
    <row r="24" spans="1:9" ht="24" customHeight="1">
      <c r="A24" s="14">
        <v>9</v>
      </c>
      <c r="B24" s="14" t="s">
        <v>58</v>
      </c>
      <c r="C24" s="14" t="s">
        <v>16</v>
      </c>
      <c r="D24" s="14" t="s">
        <v>59</v>
      </c>
      <c r="E24" s="14" t="s">
        <v>34</v>
      </c>
      <c r="F24" s="18"/>
      <c r="G24" s="18">
        <f>G22-G23</f>
        <v>10268830</v>
      </c>
      <c r="H24" s="18"/>
      <c r="I24" s="18">
        <f>I22-I23</f>
        <v>10268830</v>
      </c>
    </row>
    <row r="25" spans="1:9" ht="24" customHeight="1">
      <c r="A25" s="14">
        <v>4</v>
      </c>
      <c r="B25" s="14" t="s">
        <v>58</v>
      </c>
      <c r="C25" s="14" t="s">
        <v>16</v>
      </c>
      <c r="D25" s="14" t="s">
        <v>60</v>
      </c>
      <c r="E25" s="14" t="s">
        <v>32</v>
      </c>
      <c r="F25" s="18"/>
      <c r="G25" s="18">
        <v>42757000</v>
      </c>
      <c r="H25" s="18"/>
      <c r="I25" s="18">
        <v>42757000</v>
      </c>
    </row>
    <row r="26" spans="1:9" ht="24" customHeight="1">
      <c r="A26" s="14">
        <v>5</v>
      </c>
      <c r="B26" s="14" t="s">
        <v>58</v>
      </c>
      <c r="C26" s="14" t="s">
        <v>16</v>
      </c>
      <c r="D26" s="14" t="s">
        <v>60</v>
      </c>
      <c r="E26" s="14" t="s">
        <v>33</v>
      </c>
      <c r="F26" s="18"/>
      <c r="G26" s="18">
        <v>38680690</v>
      </c>
      <c r="H26" s="18"/>
      <c r="I26" s="18">
        <v>38680690</v>
      </c>
    </row>
    <row r="27" spans="1:9" ht="24" customHeight="1">
      <c r="A27" s="14">
        <v>6</v>
      </c>
      <c r="B27" s="14" t="s">
        <v>58</v>
      </c>
      <c r="C27" s="14" t="s">
        <v>16</v>
      </c>
      <c r="D27" s="14" t="s">
        <v>60</v>
      </c>
      <c r="E27" s="14" t="s">
        <v>34</v>
      </c>
      <c r="F27" s="18"/>
      <c r="G27" s="18">
        <f>G25-G26</f>
        <v>4076310</v>
      </c>
      <c r="H27" s="18"/>
      <c r="I27" s="18">
        <f>I25-I26</f>
        <v>4076310</v>
      </c>
    </row>
    <row r="28" spans="1:9" ht="24" customHeight="1">
      <c r="A28" s="14">
        <v>7</v>
      </c>
      <c r="B28" s="14" t="s">
        <v>61</v>
      </c>
      <c r="C28" s="14" t="s">
        <v>18</v>
      </c>
      <c r="D28" s="14" t="s">
        <v>62</v>
      </c>
      <c r="E28" s="14" t="s">
        <v>32</v>
      </c>
      <c r="F28" s="18"/>
      <c r="G28" s="18">
        <v>72500000</v>
      </c>
      <c r="H28" s="18"/>
      <c r="I28" s="18">
        <v>72500000</v>
      </c>
    </row>
    <row r="29" spans="1:9" ht="24" customHeight="1">
      <c r="A29" s="14">
        <v>8</v>
      </c>
      <c r="B29" s="14" t="s">
        <v>61</v>
      </c>
      <c r="C29" s="14" t="s">
        <v>18</v>
      </c>
      <c r="D29" s="14" t="s">
        <v>62</v>
      </c>
      <c r="E29" s="14" t="s">
        <v>33</v>
      </c>
      <c r="F29" s="18"/>
      <c r="G29" s="18">
        <v>69446340</v>
      </c>
      <c r="H29" s="18"/>
      <c r="I29" s="18">
        <v>69446340</v>
      </c>
    </row>
    <row r="30" spans="1:9" ht="24" customHeight="1">
      <c r="A30" s="14">
        <v>9</v>
      </c>
      <c r="B30" s="14" t="s">
        <v>61</v>
      </c>
      <c r="C30" s="14" t="s">
        <v>18</v>
      </c>
      <c r="D30" s="14" t="s">
        <v>62</v>
      </c>
      <c r="E30" s="14" t="s">
        <v>34</v>
      </c>
      <c r="F30" s="18"/>
      <c r="G30" s="18">
        <f>G28-G29</f>
        <v>3053660</v>
      </c>
      <c r="H30" s="18"/>
      <c r="I30" s="18">
        <f>I28-I29</f>
        <v>3053660</v>
      </c>
    </row>
    <row r="31" spans="1:9" ht="24" customHeight="1">
      <c r="A31" s="14">
        <v>10</v>
      </c>
      <c r="B31" s="14" t="s">
        <v>44</v>
      </c>
      <c r="C31" s="14"/>
      <c r="D31" s="14"/>
      <c r="E31" s="14" t="s">
        <v>32</v>
      </c>
      <c r="F31" s="18"/>
      <c r="G31" s="18">
        <f>G4+G7+G10+G13+G16+G19+G22+G25+G28</f>
        <v>2428237000</v>
      </c>
      <c r="H31" s="18"/>
      <c r="I31" s="18">
        <f>I4+I7+I10+I13+I16+I19+I22+I25+I28</f>
        <v>2428237000</v>
      </c>
    </row>
    <row r="32" spans="1:9" ht="24" customHeight="1">
      <c r="A32" s="14">
        <v>11</v>
      </c>
      <c r="B32" s="14" t="s">
        <v>44</v>
      </c>
      <c r="C32" s="14"/>
      <c r="D32" s="14"/>
      <c r="E32" s="14" t="s">
        <v>33</v>
      </c>
      <c r="F32" s="18"/>
      <c r="G32" s="18">
        <f>G5+G8+G11+G14+G17+G20+G23+G26+G29</f>
        <v>2289676960</v>
      </c>
      <c r="H32" s="18"/>
      <c r="I32" s="18">
        <f>I5+I8+I11+I14+I17+I20+I23+I26+I29</f>
        <v>2289676960</v>
      </c>
    </row>
    <row r="33" spans="1:9" ht="24" customHeight="1">
      <c r="A33" s="14">
        <v>12</v>
      </c>
      <c r="B33" s="14" t="s">
        <v>44</v>
      </c>
      <c r="C33" s="14"/>
      <c r="D33" s="14"/>
      <c r="E33" s="14" t="s">
        <v>34</v>
      </c>
      <c r="F33" s="18"/>
      <c r="G33" s="18">
        <f>G6+G9+G12+G15+G18+G21+G24+G27+G30</f>
        <v>138560040</v>
      </c>
      <c r="H33" s="18"/>
      <c r="I33" s="18">
        <f>I6+I9+I12+I15+I18+I21+I24+I27+I30</f>
        <v>138560040</v>
      </c>
    </row>
  </sheetData>
  <mergeCells count="1">
    <mergeCell ref="A1:I1"/>
  </mergeCells>
  <phoneticPr fontId="2" type="noConversion"/>
  <pageMargins left="0.70866141732283472" right="0.70866141732283472" top="0.21" bottom="0.37" header="0.18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E7" sqref="E7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2.125" style="3" customWidth="1"/>
    <col min="12" max="12" width="9" style="3"/>
    <col min="13" max="16384" width="9" style="1"/>
  </cols>
  <sheetData>
    <row r="1" spans="1:12" ht="52.5" customHeight="1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25</v>
      </c>
      <c r="J2" s="27"/>
      <c r="K2" s="6" t="s">
        <v>21</v>
      </c>
    </row>
    <row r="3" spans="1:12" s="2" customFormat="1" ht="31.5" customHeight="1">
      <c r="A3" s="28" t="s">
        <v>1</v>
      </c>
      <c r="B3" s="28" t="s">
        <v>7</v>
      </c>
      <c r="C3" s="28"/>
      <c r="D3" s="28"/>
      <c r="E3" s="28"/>
      <c r="F3" s="28"/>
      <c r="G3" s="30" t="s">
        <v>8</v>
      </c>
      <c r="H3" s="30"/>
      <c r="I3" s="30"/>
      <c r="J3" s="30"/>
      <c r="K3" s="30"/>
      <c r="L3" s="4"/>
    </row>
    <row r="4" spans="1:12" s="2" customFormat="1" ht="31.5" customHeight="1">
      <c r="A4" s="29"/>
      <c r="B4" s="13" t="s">
        <v>2</v>
      </c>
      <c r="C4" s="13" t="s">
        <v>3</v>
      </c>
      <c r="D4" s="10" t="s">
        <v>4</v>
      </c>
      <c r="E4" s="10" t="s">
        <v>5</v>
      </c>
      <c r="F4" s="10" t="s">
        <v>6</v>
      </c>
      <c r="G4" s="10" t="s">
        <v>2</v>
      </c>
      <c r="H4" s="10" t="s">
        <v>3</v>
      </c>
      <c r="I4" s="10" t="s">
        <v>4</v>
      </c>
      <c r="J4" s="10" t="s">
        <v>5</v>
      </c>
      <c r="K4" s="10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237526120</v>
      </c>
      <c r="E5" s="12">
        <v>248052340</v>
      </c>
      <c r="F5" s="12">
        <f>E5-D5</f>
        <v>10526220</v>
      </c>
      <c r="G5" s="12" t="s">
        <v>13</v>
      </c>
      <c r="H5" s="12" t="s">
        <v>14</v>
      </c>
      <c r="I5" s="12">
        <f>1358293000+534514000</f>
        <v>1892807000</v>
      </c>
      <c r="J5" s="12">
        <f>623971000+1359326000</f>
        <v>1983297000</v>
      </c>
      <c r="K5" s="12">
        <f>J5-I5</f>
        <v>90490000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1019697880</v>
      </c>
      <c r="E6" s="8">
        <v>1046900660</v>
      </c>
      <c r="F6" s="8">
        <f>E6-D6</f>
        <v>27202780</v>
      </c>
      <c r="G6" s="8" t="s">
        <v>13</v>
      </c>
      <c r="H6" s="8" t="s">
        <v>15</v>
      </c>
      <c r="I6" s="8">
        <f>2900000+4800000+3360000+16980000+1800000</f>
        <v>29840000</v>
      </c>
      <c r="J6" s="8">
        <f>3000000+5400000+3360000+19980000</f>
        <v>31740000</v>
      </c>
      <c r="K6" s="8">
        <f t="shared" ref="K6:K9" si="0">J6-I6</f>
        <v>1900000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/>
      <c r="E7" s="8"/>
      <c r="F7" s="8">
        <f>E7-D7</f>
        <v>0</v>
      </c>
      <c r="G7" s="8" t="s">
        <v>13</v>
      </c>
      <c r="H7" s="8" t="s">
        <v>16</v>
      </c>
      <c r="I7" s="8">
        <f>150611000+18000000+33470000+9000000</f>
        <v>211081000</v>
      </c>
      <c r="J7" s="8">
        <f>150611000+15000000+33470000+9000000+1800000</f>
        <v>209881000</v>
      </c>
      <c r="K7" s="8">
        <f t="shared" si="0"/>
        <v>-1200000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f>60000000+10900000</f>
        <v>70900000</v>
      </c>
      <c r="J8" s="8">
        <v>7000000</v>
      </c>
      <c r="K8" s="8">
        <f t="shared" si="0"/>
        <v>-63900000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f>7000000+18480000+182433000+7377000</f>
        <v>215290000</v>
      </c>
      <c r="J9" s="8">
        <f>7000000+18720000+192835000</f>
        <v>218555000</v>
      </c>
      <c r="K9" s="8">
        <f t="shared" si="0"/>
        <v>3265000</v>
      </c>
      <c r="L9" s="4"/>
    </row>
    <row r="10" spans="1:12" s="2" customFormat="1" ht="31.5" customHeight="1">
      <c r="A10" s="13"/>
      <c r="B10" s="21" t="s">
        <v>23</v>
      </c>
      <c r="C10" s="22"/>
      <c r="D10" s="10">
        <f>SUM(D5:D9)</f>
        <v>1257224000</v>
      </c>
      <c r="E10" s="10">
        <f>SUM(E5:E9)</f>
        <v>1294953000</v>
      </c>
      <c r="F10" s="10">
        <f>SUM(F5:F9)</f>
        <v>37729000</v>
      </c>
      <c r="G10" s="23" t="s">
        <v>24</v>
      </c>
      <c r="H10" s="24"/>
      <c r="I10" s="10">
        <f>SUM(I5:I9)</f>
        <v>2419918000</v>
      </c>
      <c r="J10" s="10">
        <f>SUM(J5:J9)</f>
        <v>2450473000</v>
      </c>
      <c r="K10" s="10">
        <f>SUM(K5:K9)</f>
        <v>30555000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B10:C10"/>
    <mergeCell ref="G10:H10"/>
    <mergeCell ref="A1:K1"/>
    <mergeCell ref="A2:C2"/>
    <mergeCell ref="I2:J2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E9" sqref="E9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2.125" style="3" customWidth="1"/>
    <col min="12" max="12" width="9" style="3"/>
    <col min="13" max="16384" width="9" style="1"/>
  </cols>
  <sheetData>
    <row r="1" spans="1:12" ht="52.5" customHeight="1">
      <c r="A1" s="25" t="s">
        <v>64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73</v>
      </c>
      <c r="J2" s="27"/>
      <c r="K2" s="6" t="s">
        <v>21</v>
      </c>
    </row>
    <row r="3" spans="1:12" s="2" customFormat="1" ht="31.5" customHeight="1">
      <c r="A3" s="28" t="s">
        <v>1</v>
      </c>
      <c r="B3" s="31" t="s">
        <v>7</v>
      </c>
      <c r="C3" s="31"/>
      <c r="D3" s="31"/>
      <c r="E3" s="31"/>
      <c r="F3" s="31"/>
      <c r="G3" s="32" t="s">
        <v>8</v>
      </c>
      <c r="H3" s="32"/>
      <c r="I3" s="32"/>
      <c r="J3" s="32"/>
      <c r="K3" s="32"/>
      <c r="L3" s="4"/>
    </row>
    <row r="4" spans="1:12" s="2" customFormat="1" ht="31.5" customHeight="1">
      <c r="A4" s="29"/>
      <c r="B4" s="15" t="s">
        <v>2</v>
      </c>
      <c r="C4" s="15" t="s">
        <v>3</v>
      </c>
      <c r="D4" s="16" t="s">
        <v>37</v>
      </c>
      <c r="E4" s="16" t="s">
        <v>63</v>
      </c>
      <c r="F4" s="16" t="s">
        <v>6</v>
      </c>
      <c r="G4" s="16" t="s">
        <v>2</v>
      </c>
      <c r="H4" s="16" t="s">
        <v>3</v>
      </c>
      <c r="I4" s="16" t="s">
        <v>37</v>
      </c>
      <c r="J4" s="16" t="s">
        <v>63</v>
      </c>
      <c r="K4" s="16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259145820</v>
      </c>
      <c r="E5" s="12">
        <v>248052340</v>
      </c>
      <c r="F5" s="12">
        <f>D5-E5</f>
        <v>11093480</v>
      </c>
      <c r="G5" s="12" t="s">
        <v>13</v>
      </c>
      <c r="H5" s="12" t="s">
        <v>14</v>
      </c>
      <c r="I5" s="12">
        <v>1912615000</v>
      </c>
      <c r="J5" s="12">
        <f>623971000+1359326000</f>
        <v>1983297000</v>
      </c>
      <c r="K5" s="12">
        <f>J5-I5</f>
        <v>70682000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1120038180</v>
      </c>
      <c r="E6" s="8">
        <v>1046900660</v>
      </c>
      <c r="F6" s="8">
        <f>D6-E6</f>
        <v>73137520</v>
      </c>
      <c r="G6" s="8" t="s">
        <v>13</v>
      </c>
      <c r="H6" s="8" t="s">
        <v>15</v>
      </c>
      <c r="I6" s="8">
        <f>6360000+27180000</f>
        <v>33540000</v>
      </c>
      <c r="J6" s="8">
        <f>3000000+5400000+3360000+19980000</f>
        <v>31740000</v>
      </c>
      <c r="K6" s="8">
        <f t="shared" ref="K6:K9" si="0">J6-I6</f>
        <v>-1800000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/>
      <c r="E7" s="8"/>
      <c r="F7" s="8">
        <f>E7-D7</f>
        <v>0</v>
      </c>
      <c r="G7" s="8" t="s">
        <v>13</v>
      </c>
      <c r="H7" s="8" t="s">
        <v>16</v>
      </c>
      <c r="I7" s="8">
        <f>195801000+24000000</f>
        <v>219801000</v>
      </c>
      <c r="J7" s="8">
        <f>150611000+15000000+33470000+9000000+1800000</f>
        <v>209881000</v>
      </c>
      <c r="K7" s="8">
        <f t="shared" si="0"/>
        <v>-9920000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v>16400000</v>
      </c>
      <c r="J8" s="8">
        <v>7000000</v>
      </c>
      <c r="K8" s="8">
        <f t="shared" si="0"/>
        <v>-9400000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f>7000000+18720000+182835000</f>
        <v>208555000</v>
      </c>
      <c r="J9" s="8">
        <f>7000000+18720000+192835000</f>
        <v>218555000</v>
      </c>
      <c r="K9" s="8">
        <f t="shared" si="0"/>
        <v>10000000</v>
      </c>
      <c r="L9" s="4"/>
    </row>
    <row r="10" spans="1:12" s="2" customFormat="1" ht="31.5" customHeight="1">
      <c r="A10" s="9"/>
      <c r="B10" s="21" t="s">
        <v>23</v>
      </c>
      <c r="C10" s="22"/>
      <c r="D10" s="10">
        <f>SUM(D5:D9)</f>
        <v>1379184000</v>
      </c>
      <c r="E10" s="10">
        <f>SUM(E5:E9)</f>
        <v>1294953000</v>
      </c>
      <c r="F10" s="10">
        <f>SUM(F5:F9)</f>
        <v>84231000</v>
      </c>
      <c r="G10" s="23" t="s">
        <v>24</v>
      </c>
      <c r="H10" s="24"/>
      <c r="I10" s="10">
        <f>SUM(I5:I9)</f>
        <v>2390911000</v>
      </c>
      <c r="J10" s="10">
        <f>SUM(J5:J9)</f>
        <v>2450473000</v>
      </c>
      <c r="K10" s="10">
        <f>SUM(K5:K9)</f>
        <v>59562000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A3:A4"/>
    <mergeCell ref="A1:K1"/>
    <mergeCell ref="A2:C2"/>
    <mergeCell ref="B10:C10"/>
    <mergeCell ref="G10:H10"/>
    <mergeCell ref="I2:J2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0"/>
  <sheetViews>
    <sheetView workbookViewId="0">
      <selection activeCell="E11" sqref="E11"/>
    </sheetView>
  </sheetViews>
  <sheetFormatPr defaultRowHeight="16.5"/>
  <cols>
    <col min="1" max="1" width="5.25" customWidth="1"/>
    <col min="4" max="4" width="13.875" customWidth="1"/>
    <col min="5" max="5" width="13.625" customWidth="1"/>
    <col min="6" max="6" width="11.125" customWidth="1"/>
    <col min="9" max="9" width="13.5" customWidth="1"/>
    <col min="10" max="10" width="13.875" customWidth="1"/>
    <col min="11" max="11" width="11.5" customWidth="1"/>
  </cols>
  <sheetData>
    <row r="1" spans="1:12" ht="33.75">
      <c r="A1" s="34" t="s">
        <v>65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s="1" customFormat="1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25</v>
      </c>
      <c r="J2" s="27"/>
      <c r="K2" s="6" t="s">
        <v>21</v>
      </c>
      <c r="L2" s="3"/>
    </row>
    <row r="3" spans="1:12" s="2" customFormat="1" ht="31.5" customHeight="1">
      <c r="A3" s="28" t="s">
        <v>1</v>
      </c>
      <c r="B3" s="31" t="s">
        <v>7</v>
      </c>
      <c r="C3" s="31"/>
      <c r="D3" s="31"/>
      <c r="E3" s="31"/>
      <c r="F3" s="31"/>
      <c r="G3" s="32" t="s">
        <v>8</v>
      </c>
      <c r="H3" s="32"/>
      <c r="I3" s="32"/>
      <c r="J3" s="32"/>
      <c r="K3" s="32"/>
      <c r="L3" s="4"/>
    </row>
    <row r="4" spans="1:12" s="2" customFormat="1" ht="31.5" customHeight="1">
      <c r="A4" s="29"/>
      <c r="B4" s="15" t="s">
        <v>2</v>
      </c>
      <c r="C4" s="15" t="s">
        <v>3</v>
      </c>
      <c r="D4" s="16" t="s">
        <v>37</v>
      </c>
      <c r="E4" s="16" t="s">
        <v>38</v>
      </c>
      <c r="F4" s="16" t="s">
        <v>6</v>
      </c>
      <c r="G4" s="16" t="s">
        <v>2</v>
      </c>
      <c r="H4" s="16" t="s">
        <v>3</v>
      </c>
      <c r="I4" s="16" t="s">
        <v>37</v>
      </c>
      <c r="J4" s="16" t="s">
        <v>39</v>
      </c>
      <c r="K4" s="16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259145820</v>
      </c>
      <c r="E5" s="12">
        <v>248134910</v>
      </c>
      <c r="F5" s="12">
        <f>D5-E5</f>
        <v>11010910</v>
      </c>
      <c r="G5" s="12" t="s">
        <v>13</v>
      </c>
      <c r="H5" s="12" t="s">
        <v>14</v>
      </c>
      <c r="I5" s="12">
        <v>1912615000</v>
      </c>
      <c r="J5" s="12">
        <v>1876033502</v>
      </c>
      <c r="K5" s="12">
        <f>I5-J5</f>
        <v>36581498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1120038180</v>
      </c>
      <c r="E6" s="8">
        <v>1104893860</v>
      </c>
      <c r="F6" s="12">
        <f t="shared" ref="F6:F10" si="0">D6-E6</f>
        <v>15144320</v>
      </c>
      <c r="G6" s="8" t="s">
        <v>13</v>
      </c>
      <c r="H6" s="8" t="s">
        <v>15</v>
      </c>
      <c r="I6" s="8">
        <f>6360000+27180000</f>
        <v>33540000</v>
      </c>
      <c r="J6" s="8">
        <f>6352760+25035800</f>
        <v>31388560</v>
      </c>
      <c r="K6" s="8">
        <f>I6-J6</f>
        <v>2151440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/>
      <c r="E7" s="8">
        <v>34510</v>
      </c>
      <c r="F7" s="12">
        <f t="shared" si="0"/>
        <v>-34510</v>
      </c>
      <c r="G7" s="8" t="s">
        <v>13</v>
      </c>
      <c r="H7" s="8" t="s">
        <v>16</v>
      </c>
      <c r="I7" s="8">
        <f>24000000+66791000+129010000</f>
        <v>219801000</v>
      </c>
      <c r="J7" s="8">
        <f>24000000+63803910+122343070</f>
        <v>210146980</v>
      </c>
      <c r="K7" s="8">
        <f t="shared" ref="K7:K10" si="1">I7-J7</f>
        <v>9654020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12">
        <f t="shared" si="0"/>
        <v>0</v>
      </c>
      <c r="G8" s="8" t="s">
        <v>17</v>
      </c>
      <c r="H8" s="8" t="s">
        <v>18</v>
      </c>
      <c r="I8" s="8">
        <v>16400000</v>
      </c>
      <c r="J8" s="8">
        <v>15901590</v>
      </c>
      <c r="K8" s="8">
        <f t="shared" si="1"/>
        <v>498410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12">
        <f t="shared" si="0"/>
        <v>0</v>
      </c>
      <c r="G9" s="8" t="s">
        <v>19</v>
      </c>
      <c r="H9" s="8" t="s">
        <v>16</v>
      </c>
      <c r="I9" s="8">
        <f>182835000+25720000</f>
        <v>208555000</v>
      </c>
      <c r="J9" s="8">
        <f>175873860+21487270</f>
        <v>197361130</v>
      </c>
      <c r="K9" s="8">
        <f t="shared" si="1"/>
        <v>11193870</v>
      </c>
      <c r="L9" s="4"/>
    </row>
    <row r="10" spans="1:12" s="2" customFormat="1" ht="31.5" customHeight="1">
      <c r="A10" s="9"/>
      <c r="B10" s="21" t="s">
        <v>23</v>
      </c>
      <c r="C10" s="22"/>
      <c r="D10" s="10">
        <f>SUM(D5:D9)</f>
        <v>1379184000</v>
      </c>
      <c r="E10" s="10">
        <f>SUM(E5:E9)</f>
        <v>1353063280</v>
      </c>
      <c r="F10" s="10">
        <f t="shared" si="0"/>
        <v>26120720</v>
      </c>
      <c r="G10" s="23" t="s">
        <v>24</v>
      </c>
      <c r="H10" s="24"/>
      <c r="I10" s="10">
        <f>SUM(I5:I9)</f>
        <v>2390911000</v>
      </c>
      <c r="J10" s="10">
        <f>SUM(J5:J9)</f>
        <v>2330831762</v>
      </c>
      <c r="K10" s="10">
        <f t="shared" si="1"/>
        <v>60079238</v>
      </c>
      <c r="L10" s="4"/>
    </row>
  </sheetData>
  <mergeCells count="8">
    <mergeCell ref="B10:C10"/>
    <mergeCell ref="G10:H10"/>
    <mergeCell ref="A2:C2"/>
    <mergeCell ref="I2:J2"/>
    <mergeCell ref="A1:K1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activeCell="C16" sqref="C16"/>
    </sheetView>
  </sheetViews>
  <sheetFormatPr defaultRowHeight="16.5"/>
  <cols>
    <col min="1" max="1" width="6.75" customWidth="1"/>
    <col min="2" max="2" width="18.5" customWidth="1"/>
    <col min="3" max="3" width="16.625" customWidth="1"/>
    <col min="4" max="4" width="19.875" customWidth="1"/>
    <col min="5" max="5" width="7.125" customWidth="1"/>
    <col min="6" max="6" width="11.5" style="17" customWidth="1"/>
    <col min="7" max="7" width="13.5" style="17" customWidth="1"/>
    <col min="8" max="8" width="12.5" style="17" customWidth="1"/>
    <col min="9" max="9" width="14.5" style="17" customWidth="1"/>
  </cols>
  <sheetData>
    <row r="1" spans="1:9" ht="26.25">
      <c r="A1" s="33" t="s">
        <v>45</v>
      </c>
      <c r="B1" s="33"/>
      <c r="C1" s="33"/>
      <c r="D1" s="33"/>
      <c r="E1" s="33"/>
      <c r="F1" s="33"/>
      <c r="G1" s="33"/>
      <c r="H1" s="33"/>
      <c r="I1" s="33"/>
    </row>
    <row r="2" spans="1:9">
      <c r="I2" s="19" t="s">
        <v>47</v>
      </c>
    </row>
    <row r="3" spans="1:9" ht="24" customHeight="1">
      <c r="A3" s="14" t="s">
        <v>1</v>
      </c>
      <c r="B3" s="14" t="s">
        <v>2</v>
      </c>
      <c r="C3" s="14" t="s">
        <v>3</v>
      </c>
      <c r="D3" s="14" t="s">
        <v>26</v>
      </c>
      <c r="E3" s="14" t="s">
        <v>27</v>
      </c>
      <c r="F3" s="18" t="s">
        <v>28</v>
      </c>
      <c r="G3" s="18" t="s">
        <v>29</v>
      </c>
      <c r="H3" s="18" t="s">
        <v>30</v>
      </c>
      <c r="I3" s="18" t="s">
        <v>31</v>
      </c>
    </row>
    <row r="4" spans="1:9" ht="24" customHeight="1">
      <c r="A4" s="14">
        <v>1</v>
      </c>
      <c r="B4" s="14" t="s">
        <v>35</v>
      </c>
      <c r="C4" s="14" t="s">
        <v>10</v>
      </c>
      <c r="D4" s="14" t="s">
        <v>36</v>
      </c>
      <c r="E4" s="14" t="s">
        <v>32</v>
      </c>
      <c r="F4" s="18"/>
      <c r="G4" s="18">
        <v>259145820</v>
      </c>
      <c r="H4" s="18"/>
      <c r="I4" s="18">
        <v>259145820</v>
      </c>
    </row>
    <row r="5" spans="1:9" ht="24" customHeight="1">
      <c r="A5" s="14">
        <v>2</v>
      </c>
      <c r="B5" s="14" t="s">
        <v>35</v>
      </c>
      <c r="C5" s="14" t="s">
        <v>10</v>
      </c>
      <c r="D5" s="14" t="s">
        <v>36</v>
      </c>
      <c r="E5" s="14" t="s">
        <v>33</v>
      </c>
      <c r="F5" s="18"/>
      <c r="G5" s="18">
        <v>248134910</v>
      </c>
      <c r="H5" s="18"/>
      <c r="I5" s="18">
        <v>248134910</v>
      </c>
    </row>
    <row r="6" spans="1:9" ht="24" customHeight="1">
      <c r="A6" s="14">
        <v>3</v>
      </c>
      <c r="B6" s="14" t="s">
        <v>35</v>
      </c>
      <c r="C6" s="14" t="s">
        <v>10</v>
      </c>
      <c r="D6" s="14" t="s">
        <v>36</v>
      </c>
      <c r="E6" s="14" t="s">
        <v>34</v>
      </c>
      <c r="F6" s="18"/>
      <c r="G6" s="18">
        <f>G4-G5</f>
        <v>11010910</v>
      </c>
      <c r="H6" s="18"/>
      <c r="I6" s="18">
        <f>I4-I5</f>
        <v>11010910</v>
      </c>
    </row>
    <row r="7" spans="1:9" ht="24" customHeight="1">
      <c r="A7" s="14">
        <v>4</v>
      </c>
      <c r="B7" s="14" t="s">
        <v>40</v>
      </c>
      <c r="C7" s="14" t="s">
        <v>40</v>
      </c>
      <c r="D7" s="14" t="s">
        <v>41</v>
      </c>
      <c r="E7" s="14" t="s">
        <v>32</v>
      </c>
      <c r="F7" s="18"/>
      <c r="G7" s="18">
        <v>1120038180</v>
      </c>
      <c r="H7" s="18"/>
      <c r="I7" s="18">
        <v>1120038180</v>
      </c>
    </row>
    <row r="8" spans="1:9" ht="24" customHeight="1">
      <c r="A8" s="14">
        <v>5</v>
      </c>
      <c r="B8" s="14" t="s">
        <v>40</v>
      </c>
      <c r="C8" s="14" t="s">
        <v>40</v>
      </c>
      <c r="D8" s="14" t="s">
        <v>41</v>
      </c>
      <c r="E8" s="14" t="s">
        <v>33</v>
      </c>
      <c r="F8" s="18"/>
      <c r="G8" s="18">
        <v>1104893860</v>
      </c>
      <c r="H8" s="18"/>
      <c r="I8" s="18">
        <v>1104893860</v>
      </c>
    </row>
    <row r="9" spans="1:9" ht="24" customHeight="1">
      <c r="A9" s="14">
        <v>6</v>
      </c>
      <c r="B9" s="14" t="s">
        <v>40</v>
      </c>
      <c r="C9" s="14" t="s">
        <v>40</v>
      </c>
      <c r="D9" s="14" t="s">
        <v>41</v>
      </c>
      <c r="E9" s="14" t="s">
        <v>34</v>
      </c>
      <c r="F9" s="18"/>
      <c r="G9" s="18">
        <f>G7-G8</f>
        <v>15144320</v>
      </c>
      <c r="H9" s="18"/>
      <c r="I9" s="18">
        <f>I7-I8</f>
        <v>15144320</v>
      </c>
    </row>
    <row r="10" spans="1:9" ht="24" customHeight="1">
      <c r="A10" s="14">
        <v>7</v>
      </c>
      <c r="B10" s="14" t="s">
        <v>42</v>
      </c>
      <c r="C10" s="14" t="s">
        <v>42</v>
      </c>
      <c r="D10" s="14" t="s">
        <v>43</v>
      </c>
      <c r="E10" s="14" t="s">
        <v>32</v>
      </c>
      <c r="F10" s="18"/>
      <c r="G10" s="18"/>
      <c r="H10" s="18"/>
      <c r="I10" s="18"/>
    </row>
    <row r="11" spans="1:9" ht="24" customHeight="1">
      <c r="A11" s="14">
        <v>8</v>
      </c>
      <c r="B11" s="14" t="s">
        <v>42</v>
      </c>
      <c r="C11" s="14" t="s">
        <v>42</v>
      </c>
      <c r="D11" s="14" t="s">
        <v>43</v>
      </c>
      <c r="E11" s="14" t="s">
        <v>33</v>
      </c>
      <c r="F11" s="18"/>
      <c r="G11" s="18">
        <v>34510</v>
      </c>
      <c r="H11" s="18"/>
      <c r="I11" s="18">
        <v>34510</v>
      </c>
    </row>
    <row r="12" spans="1:9" ht="24" customHeight="1">
      <c r="A12" s="14">
        <v>9</v>
      </c>
      <c r="B12" s="14" t="s">
        <v>42</v>
      </c>
      <c r="C12" s="14" t="s">
        <v>42</v>
      </c>
      <c r="D12" s="14" t="s">
        <v>43</v>
      </c>
      <c r="E12" s="14" t="s">
        <v>34</v>
      </c>
      <c r="F12" s="18"/>
      <c r="G12" s="18">
        <v>34510</v>
      </c>
      <c r="H12" s="18"/>
      <c r="I12" s="18">
        <v>34510</v>
      </c>
    </row>
    <row r="13" spans="1:9" ht="24" customHeight="1">
      <c r="A13" s="14">
        <v>10</v>
      </c>
      <c r="B13" s="14" t="s">
        <v>48</v>
      </c>
      <c r="C13" s="14"/>
      <c r="D13" s="14"/>
      <c r="E13" s="14" t="s">
        <v>32</v>
      </c>
      <c r="F13" s="18"/>
      <c r="G13" s="18">
        <f>G4+G7+G10</f>
        <v>1379184000</v>
      </c>
      <c r="H13" s="18"/>
      <c r="I13" s="18">
        <f>I4+I7+I10</f>
        <v>1379184000</v>
      </c>
    </row>
    <row r="14" spans="1:9" ht="24" customHeight="1">
      <c r="A14" s="14">
        <v>11</v>
      </c>
      <c r="B14" s="14" t="s">
        <v>48</v>
      </c>
      <c r="C14" s="14"/>
      <c r="D14" s="14"/>
      <c r="E14" s="14" t="s">
        <v>33</v>
      </c>
      <c r="F14" s="18"/>
      <c r="G14" s="18">
        <f t="shared" ref="G14:I15" si="0">G5+G8+G11</f>
        <v>1353063280</v>
      </c>
      <c r="H14" s="18"/>
      <c r="I14" s="18">
        <f t="shared" si="0"/>
        <v>1353063280</v>
      </c>
    </row>
    <row r="15" spans="1:9" ht="24" customHeight="1">
      <c r="A15" s="14">
        <v>12</v>
      </c>
      <c r="B15" s="14" t="s">
        <v>48</v>
      </c>
      <c r="C15" s="14"/>
      <c r="D15" s="14"/>
      <c r="E15" s="14" t="s">
        <v>34</v>
      </c>
      <c r="F15" s="18"/>
      <c r="G15" s="18">
        <f t="shared" si="0"/>
        <v>26189740</v>
      </c>
      <c r="H15" s="18"/>
      <c r="I15" s="18">
        <f t="shared" si="0"/>
        <v>26189740</v>
      </c>
    </row>
  </sheetData>
  <mergeCells count="1">
    <mergeCell ref="A1:I1"/>
  </mergeCells>
  <phoneticPr fontId="2" type="noConversion"/>
  <pageMargins left="0.7" right="0.1574803149606299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2" sqref="C2"/>
    </sheetView>
  </sheetViews>
  <sheetFormatPr defaultRowHeight="16.5"/>
  <cols>
    <col min="1" max="1" width="5.75" customWidth="1"/>
    <col min="2" max="2" width="15.875" customWidth="1"/>
    <col min="3" max="3" width="14.875" customWidth="1"/>
    <col min="4" max="4" width="23.125" customWidth="1"/>
    <col min="5" max="5" width="8" customWidth="1"/>
    <col min="6" max="6" width="12.125" style="17" customWidth="1"/>
    <col min="7" max="7" width="13.5" style="17" customWidth="1"/>
    <col min="8" max="8" width="10.625" style="17" customWidth="1"/>
    <col min="9" max="9" width="14.5" style="17" customWidth="1"/>
  </cols>
  <sheetData>
    <row r="1" spans="1:9" ht="26.25">
      <c r="A1" s="33" t="s">
        <v>46</v>
      </c>
      <c r="B1" s="33"/>
      <c r="C1" s="33"/>
      <c r="D1" s="33"/>
      <c r="E1" s="33"/>
      <c r="F1" s="33"/>
      <c r="G1" s="33"/>
      <c r="H1" s="33"/>
      <c r="I1" s="33"/>
    </row>
    <row r="2" spans="1:9">
      <c r="I2" s="19" t="s">
        <v>21</v>
      </c>
    </row>
    <row r="3" spans="1:9" ht="24" customHeight="1">
      <c r="A3" s="14" t="s">
        <v>1</v>
      </c>
      <c r="B3" s="14" t="s">
        <v>2</v>
      </c>
      <c r="C3" s="14" t="s">
        <v>3</v>
      </c>
      <c r="D3" s="14" t="s">
        <v>26</v>
      </c>
      <c r="E3" s="14" t="s">
        <v>27</v>
      </c>
      <c r="F3" s="18" t="s">
        <v>28</v>
      </c>
      <c r="G3" s="18" t="s">
        <v>29</v>
      </c>
      <c r="H3" s="18" t="s">
        <v>30</v>
      </c>
      <c r="I3" s="18" t="s">
        <v>31</v>
      </c>
    </row>
    <row r="4" spans="1:9" ht="24" customHeight="1">
      <c r="A4" s="14">
        <v>1</v>
      </c>
      <c r="B4" s="14" t="s">
        <v>13</v>
      </c>
      <c r="C4" s="14" t="s">
        <v>14</v>
      </c>
      <c r="D4" s="14" t="s">
        <v>49</v>
      </c>
      <c r="E4" s="14" t="s">
        <v>32</v>
      </c>
      <c r="F4" s="18"/>
      <c r="G4" s="18">
        <v>1912615000</v>
      </c>
      <c r="H4" s="18"/>
      <c r="I4" s="18">
        <v>1912615000</v>
      </c>
    </row>
    <row r="5" spans="1:9" ht="24" customHeight="1">
      <c r="A5" s="14">
        <v>2</v>
      </c>
      <c r="B5" s="14" t="s">
        <v>13</v>
      </c>
      <c r="C5" s="14" t="s">
        <v>14</v>
      </c>
      <c r="D5" s="14" t="s">
        <v>49</v>
      </c>
      <c r="E5" s="14" t="s">
        <v>33</v>
      </c>
      <c r="F5" s="18"/>
      <c r="G5" s="18">
        <v>1876033502</v>
      </c>
      <c r="H5" s="18"/>
      <c r="I5" s="18">
        <v>1876033502</v>
      </c>
    </row>
    <row r="6" spans="1:9" ht="24" customHeight="1">
      <c r="A6" s="14">
        <v>3</v>
      </c>
      <c r="B6" s="14" t="s">
        <v>13</v>
      </c>
      <c r="C6" s="14" t="s">
        <v>14</v>
      </c>
      <c r="D6" s="14" t="s">
        <v>49</v>
      </c>
      <c r="E6" s="14" t="s">
        <v>34</v>
      </c>
      <c r="F6" s="18"/>
      <c r="G6" s="18">
        <f>G4-G5</f>
        <v>36581498</v>
      </c>
      <c r="H6" s="18"/>
      <c r="I6" s="18">
        <f>I4-I5</f>
        <v>36581498</v>
      </c>
    </row>
    <row r="7" spans="1:9" ht="24" customHeight="1">
      <c r="A7" s="14">
        <v>4</v>
      </c>
      <c r="B7" s="14" t="s">
        <v>50</v>
      </c>
      <c r="C7" s="14" t="s">
        <v>51</v>
      </c>
      <c r="D7" s="14" t="s">
        <v>52</v>
      </c>
      <c r="E7" s="14" t="s">
        <v>32</v>
      </c>
      <c r="F7" s="18"/>
      <c r="G7" s="18">
        <v>6360000</v>
      </c>
      <c r="H7" s="18"/>
      <c r="I7" s="18">
        <v>6360000</v>
      </c>
    </row>
    <row r="8" spans="1:9" ht="24" customHeight="1">
      <c r="A8" s="14">
        <v>5</v>
      </c>
      <c r="B8" s="14" t="s">
        <v>50</v>
      </c>
      <c r="C8" s="14" t="s">
        <v>51</v>
      </c>
      <c r="D8" s="14" t="s">
        <v>52</v>
      </c>
      <c r="E8" s="14" t="s">
        <v>33</v>
      </c>
      <c r="F8" s="18"/>
      <c r="G8" s="18">
        <v>6352760</v>
      </c>
      <c r="H8" s="18"/>
      <c r="I8" s="18">
        <v>6352760</v>
      </c>
    </row>
    <row r="9" spans="1:9" ht="24" customHeight="1">
      <c r="A9" s="14">
        <v>6</v>
      </c>
      <c r="B9" s="14" t="s">
        <v>50</v>
      </c>
      <c r="C9" s="14" t="s">
        <v>51</v>
      </c>
      <c r="D9" s="14" t="s">
        <v>52</v>
      </c>
      <c r="E9" s="14" t="s">
        <v>34</v>
      </c>
      <c r="F9" s="18"/>
      <c r="G9" s="18">
        <f>G7-G8</f>
        <v>7240</v>
      </c>
      <c r="H9" s="18"/>
      <c r="I9" s="18">
        <f>I7-I8</f>
        <v>7240</v>
      </c>
    </row>
    <row r="10" spans="1:9" ht="24" customHeight="1">
      <c r="A10" s="14">
        <v>7</v>
      </c>
      <c r="B10" s="14" t="s">
        <v>50</v>
      </c>
      <c r="C10" s="14" t="s">
        <v>51</v>
      </c>
      <c r="D10" s="14" t="s">
        <v>53</v>
      </c>
      <c r="E10" s="14" t="s">
        <v>32</v>
      </c>
      <c r="F10" s="18"/>
      <c r="G10" s="18">
        <v>27180000</v>
      </c>
      <c r="H10" s="18"/>
      <c r="I10" s="18">
        <v>27180000</v>
      </c>
    </row>
    <row r="11" spans="1:9" ht="24" customHeight="1">
      <c r="A11" s="14">
        <v>8</v>
      </c>
      <c r="B11" s="14" t="s">
        <v>50</v>
      </c>
      <c r="C11" s="14" t="s">
        <v>51</v>
      </c>
      <c r="D11" s="14" t="s">
        <v>53</v>
      </c>
      <c r="E11" s="14" t="s">
        <v>33</v>
      </c>
      <c r="F11" s="18"/>
      <c r="G11" s="18">
        <v>25035800</v>
      </c>
      <c r="H11" s="18"/>
      <c r="I11" s="18">
        <v>25035800</v>
      </c>
    </row>
    <row r="12" spans="1:9" ht="24" customHeight="1">
      <c r="A12" s="14">
        <v>9</v>
      </c>
      <c r="B12" s="14" t="s">
        <v>50</v>
      </c>
      <c r="C12" s="14" t="s">
        <v>51</v>
      </c>
      <c r="D12" s="14" t="s">
        <v>53</v>
      </c>
      <c r="E12" s="14" t="s">
        <v>34</v>
      </c>
      <c r="F12" s="18"/>
      <c r="G12" s="18">
        <f>G10-G11</f>
        <v>2144200</v>
      </c>
      <c r="H12" s="18"/>
      <c r="I12" s="18">
        <f>I10-I11</f>
        <v>2144200</v>
      </c>
    </row>
    <row r="13" spans="1:9" ht="24" customHeight="1">
      <c r="A13" s="14">
        <v>4</v>
      </c>
      <c r="B13" s="14" t="s">
        <v>50</v>
      </c>
      <c r="C13" s="14" t="s">
        <v>54</v>
      </c>
      <c r="D13" s="14" t="s">
        <v>55</v>
      </c>
      <c r="E13" s="14" t="s">
        <v>32</v>
      </c>
      <c r="F13" s="18"/>
      <c r="G13" s="18">
        <v>24000000</v>
      </c>
      <c r="H13" s="18"/>
      <c r="I13" s="18">
        <v>24000000</v>
      </c>
    </row>
    <row r="14" spans="1:9" ht="24" customHeight="1">
      <c r="A14" s="14">
        <v>5</v>
      </c>
      <c r="B14" s="14" t="s">
        <v>50</v>
      </c>
      <c r="C14" s="14" t="s">
        <v>54</v>
      </c>
      <c r="D14" s="14" t="s">
        <v>55</v>
      </c>
      <c r="E14" s="14" t="s">
        <v>33</v>
      </c>
      <c r="F14" s="18"/>
      <c r="G14" s="18">
        <v>24000000</v>
      </c>
      <c r="H14" s="18"/>
      <c r="I14" s="18">
        <v>24000000</v>
      </c>
    </row>
    <row r="15" spans="1:9" ht="24" customHeight="1">
      <c r="A15" s="14">
        <v>6</v>
      </c>
      <c r="B15" s="14" t="s">
        <v>50</v>
      </c>
      <c r="C15" s="14" t="s">
        <v>54</v>
      </c>
      <c r="D15" s="14" t="s">
        <v>55</v>
      </c>
      <c r="E15" s="14" t="s">
        <v>34</v>
      </c>
      <c r="F15" s="18"/>
      <c r="G15" s="18">
        <f>G13-G14</f>
        <v>0</v>
      </c>
      <c r="H15" s="18"/>
      <c r="I15" s="18">
        <f>I13-I14</f>
        <v>0</v>
      </c>
    </row>
    <row r="16" spans="1:9" ht="24" customHeight="1">
      <c r="A16" s="14">
        <v>7</v>
      </c>
      <c r="B16" s="14" t="s">
        <v>50</v>
      </c>
      <c r="C16" s="14" t="s">
        <v>54</v>
      </c>
      <c r="D16" s="14" t="s">
        <v>56</v>
      </c>
      <c r="E16" s="14" t="s">
        <v>32</v>
      </c>
      <c r="F16" s="18"/>
      <c r="G16" s="18">
        <f>57891000+8900000</f>
        <v>66791000</v>
      </c>
      <c r="H16" s="18"/>
      <c r="I16" s="18">
        <f>57891000+8900000</f>
        <v>66791000</v>
      </c>
    </row>
    <row r="17" spans="1:9" ht="24" customHeight="1">
      <c r="A17" s="14">
        <v>8</v>
      </c>
      <c r="B17" s="14" t="s">
        <v>50</v>
      </c>
      <c r="C17" s="14" t="s">
        <v>54</v>
      </c>
      <c r="D17" s="14" t="s">
        <v>56</v>
      </c>
      <c r="E17" s="14" t="s">
        <v>33</v>
      </c>
      <c r="F17" s="18"/>
      <c r="G17" s="18">
        <f>55659280+8144630</f>
        <v>63803910</v>
      </c>
      <c r="H17" s="18"/>
      <c r="I17" s="18">
        <f>55659280+8144630</f>
        <v>63803910</v>
      </c>
    </row>
    <row r="18" spans="1:9" ht="24" customHeight="1">
      <c r="A18" s="14">
        <v>9</v>
      </c>
      <c r="B18" s="14" t="s">
        <v>50</v>
      </c>
      <c r="C18" s="14" t="s">
        <v>54</v>
      </c>
      <c r="D18" s="14" t="s">
        <v>56</v>
      </c>
      <c r="E18" s="14" t="s">
        <v>34</v>
      </c>
      <c r="F18" s="18"/>
      <c r="G18" s="18">
        <f>G16-G17</f>
        <v>2987090</v>
      </c>
      <c r="H18" s="18"/>
      <c r="I18" s="18">
        <f>I16-I17</f>
        <v>2987090</v>
      </c>
    </row>
    <row r="19" spans="1:9" ht="24" customHeight="1">
      <c r="A19" s="14">
        <v>4</v>
      </c>
      <c r="B19" s="14" t="s">
        <v>50</v>
      </c>
      <c r="C19" s="14" t="s">
        <v>54</v>
      </c>
      <c r="D19" s="14" t="s">
        <v>57</v>
      </c>
      <c r="E19" s="14" t="s">
        <v>32</v>
      </c>
      <c r="F19" s="18"/>
      <c r="G19" s="18">
        <v>129010000</v>
      </c>
      <c r="H19" s="18"/>
      <c r="I19" s="18">
        <v>129010000</v>
      </c>
    </row>
    <row r="20" spans="1:9" ht="24" customHeight="1">
      <c r="A20" s="14">
        <v>5</v>
      </c>
      <c r="B20" s="14" t="s">
        <v>50</v>
      </c>
      <c r="C20" s="14" t="s">
        <v>54</v>
      </c>
      <c r="D20" s="14" t="s">
        <v>57</v>
      </c>
      <c r="E20" s="14" t="s">
        <v>33</v>
      </c>
      <c r="F20" s="18"/>
      <c r="G20" s="18">
        <v>122343070</v>
      </c>
      <c r="H20" s="18"/>
      <c r="I20" s="18">
        <v>122343070</v>
      </c>
    </row>
    <row r="21" spans="1:9" ht="24" customHeight="1">
      <c r="A21" s="14">
        <v>6</v>
      </c>
      <c r="B21" s="14" t="s">
        <v>50</v>
      </c>
      <c r="C21" s="14" t="s">
        <v>54</v>
      </c>
      <c r="D21" s="14" t="s">
        <v>57</v>
      </c>
      <c r="E21" s="14" t="s">
        <v>34</v>
      </c>
      <c r="F21" s="18"/>
      <c r="G21" s="18">
        <f>G19-G20</f>
        <v>6666930</v>
      </c>
      <c r="H21" s="18"/>
      <c r="I21" s="18">
        <f>I19-I20</f>
        <v>6666930</v>
      </c>
    </row>
    <row r="22" spans="1:9" ht="24" customHeight="1">
      <c r="A22" s="14">
        <v>7</v>
      </c>
      <c r="B22" s="14" t="s">
        <v>58</v>
      </c>
      <c r="C22" s="14" t="s">
        <v>16</v>
      </c>
      <c r="D22" s="14" t="s">
        <v>59</v>
      </c>
      <c r="E22" s="14" t="s">
        <v>32</v>
      </c>
      <c r="F22" s="18"/>
      <c r="G22" s="18">
        <v>182835000</v>
      </c>
      <c r="H22" s="18"/>
      <c r="I22" s="18">
        <v>182835000</v>
      </c>
    </row>
    <row r="23" spans="1:9" ht="24" customHeight="1">
      <c r="A23" s="14">
        <v>8</v>
      </c>
      <c r="B23" s="14" t="s">
        <v>58</v>
      </c>
      <c r="C23" s="14" t="s">
        <v>16</v>
      </c>
      <c r="D23" s="14" t="s">
        <v>59</v>
      </c>
      <c r="E23" s="14" t="s">
        <v>33</v>
      </c>
      <c r="F23" s="18"/>
      <c r="G23" s="18">
        <v>175873860</v>
      </c>
      <c r="H23" s="18"/>
      <c r="I23" s="18">
        <v>175873860</v>
      </c>
    </row>
    <row r="24" spans="1:9" ht="24" customHeight="1">
      <c r="A24" s="14">
        <v>9</v>
      </c>
      <c r="B24" s="14" t="s">
        <v>58</v>
      </c>
      <c r="C24" s="14" t="s">
        <v>16</v>
      </c>
      <c r="D24" s="14" t="s">
        <v>59</v>
      </c>
      <c r="E24" s="14" t="s">
        <v>34</v>
      </c>
      <c r="F24" s="18"/>
      <c r="G24" s="18">
        <f>G22-G23</f>
        <v>6961140</v>
      </c>
      <c r="H24" s="18"/>
      <c r="I24" s="18">
        <f>I22-I23</f>
        <v>6961140</v>
      </c>
    </row>
    <row r="25" spans="1:9" ht="24" customHeight="1">
      <c r="A25" s="14">
        <v>4</v>
      </c>
      <c r="B25" s="14" t="s">
        <v>58</v>
      </c>
      <c r="C25" s="14" t="s">
        <v>16</v>
      </c>
      <c r="D25" s="14" t="s">
        <v>60</v>
      </c>
      <c r="E25" s="14" t="s">
        <v>32</v>
      </c>
      <c r="F25" s="18"/>
      <c r="G25" s="18">
        <f>7000000+18720000</f>
        <v>25720000</v>
      </c>
      <c r="H25" s="18"/>
      <c r="I25" s="18">
        <f>7000000+18720000</f>
        <v>25720000</v>
      </c>
    </row>
    <row r="26" spans="1:9" ht="24" customHeight="1">
      <c r="A26" s="14">
        <v>5</v>
      </c>
      <c r="B26" s="14" t="s">
        <v>58</v>
      </c>
      <c r="C26" s="14" t="s">
        <v>16</v>
      </c>
      <c r="D26" s="14" t="s">
        <v>60</v>
      </c>
      <c r="E26" s="14" t="s">
        <v>33</v>
      </c>
      <c r="F26" s="18"/>
      <c r="G26" s="18">
        <f>4401270+17086000</f>
        <v>21487270</v>
      </c>
      <c r="H26" s="18"/>
      <c r="I26" s="18">
        <f>4401270+17086000</f>
        <v>21487270</v>
      </c>
    </row>
    <row r="27" spans="1:9" ht="24" customHeight="1">
      <c r="A27" s="14">
        <v>6</v>
      </c>
      <c r="B27" s="14" t="s">
        <v>58</v>
      </c>
      <c r="C27" s="14" t="s">
        <v>16</v>
      </c>
      <c r="D27" s="14" t="s">
        <v>60</v>
      </c>
      <c r="E27" s="14" t="s">
        <v>34</v>
      </c>
      <c r="F27" s="18"/>
      <c r="G27" s="18">
        <f>G25-G26</f>
        <v>4232730</v>
      </c>
      <c r="H27" s="18"/>
      <c r="I27" s="18">
        <f>I25-I26</f>
        <v>4232730</v>
      </c>
    </row>
    <row r="28" spans="1:9" ht="24" customHeight="1">
      <c r="A28" s="14">
        <v>7</v>
      </c>
      <c r="B28" s="14" t="s">
        <v>61</v>
      </c>
      <c r="C28" s="14" t="s">
        <v>18</v>
      </c>
      <c r="D28" s="14" t="s">
        <v>62</v>
      </c>
      <c r="E28" s="14" t="s">
        <v>32</v>
      </c>
      <c r="F28" s="18"/>
      <c r="G28" s="18">
        <v>16400000</v>
      </c>
      <c r="H28" s="18"/>
      <c r="I28" s="18">
        <v>16400000</v>
      </c>
    </row>
    <row r="29" spans="1:9" ht="24" customHeight="1">
      <c r="A29" s="14">
        <v>8</v>
      </c>
      <c r="B29" s="14" t="s">
        <v>61</v>
      </c>
      <c r="C29" s="14" t="s">
        <v>18</v>
      </c>
      <c r="D29" s="14" t="s">
        <v>62</v>
      </c>
      <c r="E29" s="14" t="s">
        <v>33</v>
      </c>
      <c r="F29" s="18"/>
      <c r="G29" s="18">
        <v>15901590</v>
      </c>
      <c r="H29" s="18"/>
      <c r="I29" s="18">
        <v>15901590</v>
      </c>
    </row>
    <row r="30" spans="1:9" ht="24" customHeight="1">
      <c r="A30" s="14">
        <v>9</v>
      </c>
      <c r="B30" s="14" t="s">
        <v>61</v>
      </c>
      <c r="C30" s="14" t="s">
        <v>18</v>
      </c>
      <c r="D30" s="14" t="s">
        <v>62</v>
      </c>
      <c r="E30" s="14" t="s">
        <v>34</v>
      </c>
      <c r="F30" s="18"/>
      <c r="G30" s="18">
        <f>G28-G29</f>
        <v>498410</v>
      </c>
      <c r="H30" s="18"/>
      <c r="I30" s="18">
        <f>I28-I29</f>
        <v>498410</v>
      </c>
    </row>
    <row r="31" spans="1:9" ht="24" customHeight="1">
      <c r="A31" s="14">
        <v>10</v>
      </c>
      <c r="B31" s="14" t="s">
        <v>44</v>
      </c>
      <c r="C31" s="14"/>
      <c r="D31" s="14"/>
      <c r="E31" s="14" t="s">
        <v>32</v>
      </c>
      <c r="F31" s="18"/>
      <c r="G31" s="18">
        <f>G4+G7+G10+G13+G16+G19+G22+G25+G28</f>
        <v>2390911000</v>
      </c>
      <c r="H31" s="18"/>
      <c r="I31" s="18">
        <f>I4+I7+I10+I13+I16+I19+I22+I25+I28</f>
        <v>2390911000</v>
      </c>
    </row>
    <row r="32" spans="1:9" ht="24" customHeight="1">
      <c r="A32" s="14">
        <v>11</v>
      </c>
      <c r="B32" s="14" t="s">
        <v>44</v>
      </c>
      <c r="C32" s="14"/>
      <c r="D32" s="14"/>
      <c r="E32" s="14" t="s">
        <v>33</v>
      </c>
      <c r="F32" s="18"/>
      <c r="G32" s="18">
        <f>G5+G8+G11+G14+G17+G20+G23+G26+G29</f>
        <v>2330831762</v>
      </c>
      <c r="H32" s="18"/>
      <c r="I32" s="18">
        <f>I5+I8+I11+I14+I17+I20+I23+I26+I29</f>
        <v>2330831762</v>
      </c>
    </row>
    <row r="33" spans="1:9" ht="24" customHeight="1">
      <c r="A33" s="14">
        <v>12</v>
      </c>
      <c r="B33" s="14" t="s">
        <v>44</v>
      </c>
      <c r="C33" s="14"/>
      <c r="D33" s="14"/>
      <c r="E33" s="14" t="s">
        <v>34</v>
      </c>
      <c r="F33" s="18"/>
      <c r="G33" s="18">
        <f>G6+G9+G12+G15+G18+G21+G24+G27+G30</f>
        <v>60079238</v>
      </c>
      <c r="H33" s="18"/>
      <c r="I33" s="18">
        <f>I6+I9+I12+I15+I18+I21+I24+I27+I30</f>
        <v>60079238</v>
      </c>
    </row>
  </sheetData>
  <mergeCells count="1">
    <mergeCell ref="A1:I1"/>
  </mergeCells>
  <phoneticPr fontId="2" type="noConversion"/>
  <pageMargins left="0.70866141732283472" right="0.70866141732283472" top="0.21" bottom="0.37" header="0.18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D11" sqref="D11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2.125" style="3" customWidth="1"/>
    <col min="12" max="12" width="9" style="3"/>
    <col min="13" max="16384" width="9" style="1"/>
  </cols>
  <sheetData>
    <row r="1" spans="1:12" ht="52.5" customHeight="1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20</v>
      </c>
      <c r="J2" s="27"/>
      <c r="K2" s="6" t="s">
        <v>21</v>
      </c>
    </row>
    <row r="3" spans="1:12" s="2" customFormat="1" ht="31.5" customHeight="1">
      <c r="A3" s="28" t="s">
        <v>1</v>
      </c>
      <c r="B3" s="28" t="s">
        <v>7</v>
      </c>
      <c r="C3" s="28"/>
      <c r="D3" s="28"/>
      <c r="E3" s="28"/>
      <c r="F3" s="28"/>
      <c r="G3" s="30" t="s">
        <v>8</v>
      </c>
      <c r="H3" s="30"/>
      <c r="I3" s="30"/>
      <c r="J3" s="30"/>
      <c r="K3" s="30"/>
      <c r="L3" s="4"/>
    </row>
    <row r="4" spans="1:12" s="2" customFormat="1" ht="31.5" customHeight="1">
      <c r="A4" s="29"/>
      <c r="B4" s="9" t="s">
        <v>2</v>
      </c>
      <c r="C4" s="9" t="s">
        <v>3</v>
      </c>
      <c r="D4" s="10" t="s">
        <v>4</v>
      </c>
      <c r="E4" s="10" t="s">
        <v>5</v>
      </c>
      <c r="F4" s="10" t="s">
        <v>6</v>
      </c>
      <c r="G4" s="10" t="s">
        <v>2</v>
      </c>
      <c r="H4" s="10" t="s">
        <v>3</v>
      </c>
      <c r="I4" s="10" t="s">
        <v>4</v>
      </c>
      <c r="J4" s="10" t="s">
        <v>5</v>
      </c>
      <c r="K4" s="10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248052340</v>
      </c>
      <c r="E5" s="12">
        <v>298784530</v>
      </c>
      <c r="F5" s="12">
        <f>E5-D5</f>
        <v>50732190</v>
      </c>
      <c r="G5" s="12" t="s">
        <v>13</v>
      </c>
      <c r="H5" s="12" t="s">
        <v>14</v>
      </c>
      <c r="I5" s="12">
        <f>623971000+1359326000</f>
        <v>1983297000</v>
      </c>
      <c r="J5" s="12">
        <f>1642002000+583973000</f>
        <v>2225975000</v>
      </c>
      <c r="K5" s="12">
        <f>J5-I5</f>
        <v>242678000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1046900660</v>
      </c>
      <c r="E6" s="8">
        <v>1391131470</v>
      </c>
      <c r="F6" s="8">
        <f>E6-D6</f>
        <v>344230810</v>
      </c>
      <c r="G6" s="8" t="s">
        <v>13</v>
      </c>
      <c r="H6" s="8" t="s">
        <v>15</v>
      </c>
      <c r="I6" s="8">
        <f>3000000+5400000+3360000+19980000</f>
        <v>31740000</v>
      </c>
      <c r="J6" s="8">
        <f>2460000+2900000+5400000+16980000+1800000</f>
        <v>29540000</v>
      </c>
      <c r="K6" s="8">
        <f t="shared" ref="K6:K9" si="0">J6-I6</f>
        <v>-2200000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/>
      <c r="E7" s="8">
        <v>26040000</v>
      </c>
      <c r="F7" s="8">
        <f>E7-D7</f>
        <v>26040000</v>
      </c>
      <c r="G7" s="8" t="s">
        <v>13</v>
      </c>
      <c r="H7" s="8" t="s">
        <v>16</v>
      </c>
      <c r="I7" s="8">
        <f>150611000+15000000+33470000+9000000+1800000</f>
        <v>209881000</v>
      </c>
      <c r="J7" s="8">
        <f>146191000+15000000+41030000+9000000</f>
        <v>211221000</v>
      </c>
      <c r="K7" s="8">
        <f t="shared" si="0"/>
        <v>1340000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v>7000000</v>
      </c>
      <c r="J8" s="8">
        <f>36000000+4450000</f>
        <v>40450000</v>
      </c>
      <c r="K8" s="8">
        <f t="shared" si="0"/>
        <v>33450000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f>7000000+18720000+192835000</f>
        <v>218555000</v>
      </c>
      <c r="J9" s="8">
        <f>7000000+18720000+224638000</f>
        <v>250358000</v>
      </c>
      <c r="K9" s="8">
        <f t="shared" si="0"/>
        <v>31803000</v>
      </c>
      <c r="L9" s="4"/>
    </row>
    <row r="10" spans="1:12" s="2" customFormat="1" ht="31.5" customHeight="1">
      <c r="A10" s="9"/>
      <c r="B10" s="21" t="s">
        <v>23</v>
      </c>
      <c r="C10" s="22"/>
      <c r="D10" s="10">
        <f>SUM(D5:D9)</f>
        <v>1294953000</v>
      </c>
      <c r="E10" s="10">
        <f>SUM(E5:E9)</f>
        <v>1715956000</v>
      </c>
      <c r="F10" s="10">
        <f>SUM(F5:F9)</f>
        <v>421003000</v>
      </c>
      <c r="G10" s="23" t="s">
        <v>24</v>
      </c>
      <c r="H10" s="24"/>
      <c r="I10" s="10">
        <f>SUM(I5:I9)</f>
        <v>2450473000</v>
      </c>
      <c r="J10" s="10">
        <f>SUM(J5:J9)</f>
        <v>2757544000</v>
      </c>
      <c r="K10" s="10">
        <f>SUM(K5:K9)</f>
        <v>307071000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B10:C10"/>
    <mergeCell ref="G10:H10"/>
    <mergeCell ref="A1:K1"/>
    <mergeCell ref="A2:C2"/>
    <mergeCell ref="I2:J2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D11" sqref="D11"/>
    </sheetView>
  </sheetViews>
  <sheetFormatPr defaultRowHeight="16.5"/>
  <cols>
    <col min="1" max="1" width="5.625" style="1" customWidth="1"/>
    <col min="2" max="2" width="10" style="1" customWidth="1"/>
    <col min="3" max="3" width="8.875" style="1" customWidth="1"/>
    <col min="4" max="4" width="13.75" style="3" customWidth="1"/>
    <col min="5" max="5" width="13.375" style="3" customWidth="1"/>
    <col min="6" max="6" width="12.25" style="3" customWidth="1"/>
    <col min="7" max="7" width="7.875" style="3" customWidth="1"/>
    <col min="8" max="8" width="8.375" style="3" customWidth="1"/>
    <col min="9" max="9" width="13.625" style="3" customWidth="1"/>
    <col min="10" max="10" width="13.75" style="3" customWidth="1"/>
    <col min="11" max="11" width="13.125" style="3" customWidth="1"/>
    <col min="12" max="12" width="9" style="3"/>
    <col min="13" max="16384" width="9" style="1"/>
  </cols>
  <sheetData>
    <row r="1" spans="1:12" ht="52.5" customHeight="1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49.5" customHeight="1">
      <c r="A2" s="26" t="s">
        <v>0</v>
      </c>
      <c r="B2" s="26"/>
      <c r="C2" s="26"/>
      <c r="D2" s="5"/>
      <c r="E2" s="5"/>
      <c r="F2" s="5"/>
      <c r="G2" s="5"/>
      <c r="H2" s="5"/>
      <c r="I2" s="27" t="s">
        <v>72</v>
      </c>
      <c r="J2" s="27"/>
      <c r="K2" s="6" t="s">
        <v>21</v>
      </c>
    </row>
    <row r="3" spans="1:12" s="2" customFormat="1" ht="31.5" customHeight="1">
      <c r="A3" s="28" t="s">
        <v>1</v>
      </c>
      <c r="B3" s="28" t="s">
        <v>7</v>
      </c>
      <c r="C3" s="28"/>
      <c r="D3" s="28"/>
      <c r="E3" s="28"/>
      <c r="F3" s="28"/>
      <c r="G3" s="30" t="s">
        <v>8</v>
      </c>
      <c r="H3" s="30"/>
      <c r="I3" s="30"/>
      <c r="J3" s="30"/>
      <c r="K3" s="30"/>
      <c r="L3" s="4"/>
    </row>
    <row r="4" spans="1:12" s="2" customFormat="1" ht="31.5" customHeight="1">
      <c r="A4" s="29"/>
      <c r="B4" s="20" t="s">
        <v>2</v>
      </c>
      <c r="C4" s="20" t="s">
        <v>3</v>
      </c>
      <c r="D4" s="10" t="s">
        <v>70</v>
      </c>
      <c r="E4" s="10" t="s">
        <v>71</v>
      </c>
      <c r="F4" s="10" t="s">
        <v>6</v>
      </c>
      <c r="G4" s="10" t="s">
        <v>2</v>
      </c>
      <c r="H4" s="10" t="s">
        <v>3</v>
      </c>
      <c r="I4" s="10" t="s">
        <v>70</v>
      </c>
      <c r="J4" s="10" t="s">
        <v>71</v>
      </c>
      <c r="K4" s="10" t="s">
        <v>6</v>
      </c>
      <c r="L4" s="4"/>
    </row>
    <row r="5" spans="1:12" s="2" customFormat="1" ht="31.5" customHeight="1">
      <c r="A5" s="11">
        <v>1</v>
      </c>
      <c r="B5" s="11" t="s">
        <v>9</v>
      </c>
      <c r="C5" s="11" t="s">
        <v>10</v>
      </c>
      <c r="D5" s="12">
        <v>248052340</v>
      </c>
      <c r="E5" s="12">
        <v>298784530</v>
      </c>
      <c r="F5" s="12">
        <f>E5-D5</f>
        <v>50732190</v>
      </c>
      <c r="G5" s="12" t="s">
        <v>13</v>
      </c>
      <c r="H5" s="12" t="s">
        <v>14</v>
      </c>
      <c r="I5" s="12">
        <v>2312676000</v>
      </c>
      <c r="J5" s="12">
        <f>1642002000+583973000</f>
        <v>2225975000</v>
      </c>
      <c r="K5" s="12">
        <f>J5-I5</f>
        <v>-86701000</v>
      </c>
      <c r="L5" s="4"/>
    </row>
    <row r="6" spans="1:12" s="2" customFormat="1" ht="31.5" customHeight="1">
      <c r="A6" s="7">
        <v>2</v>
      </c>
      <c r="B6" s="7" t="s">
        <v>11</v>
      </c>
      <c r="C6" s="7" t="s">
        <v>11</v>
      </c>
      <c r="D6" s="8">
        <v>1046900660</v>
      </c>
      <c r="E6" s="8">
        <v>1391131470</v>
      </c>
      <c r="F6" s="8">
        <f>E6-D6</f>
        <v>344230810</v>
      </c>
      <c r="G6" s="8" t="s">
        <v>13</v>
      </c>
      <c r="H6" s="8" t="s">
        <v>15</v>
      </c>
      <c r="I6" s="8">
        <v>30800000</v>
      </c>
      <c r="J6" s="8">
        <f>2460000+2900000+5400000+16980000+1800000</f>
        <v>29540000</v>
      </c>
      <c r="K6" s="8">
        <f t="shared" ref="K6:K9" si="0">J6-I6</f>
        <v>-1260000</v>
      </c>
      <c r="L6" s="4"/>
    </row>
    <row r="7" spans="1:12" s="2" customFormat="1" ht="31.5" customHeight="1">
      <c r="A7" s="7">
        <v>3</v>
      </c>
      <c r="B7" s="7" t="s">
        <v>12</v>
      </c>
      <c r="C7" s="7" t="s">
        <v>12</v>
      </c>
      <c r="D7" s="8"/>
      <c r="E7" s="8">
        <v>26040000</v>
      </c>
      <c r="F7" s="8">
        <f>E7-D7</f>
        <v>26040000</v>
      </c>
      <c r="G7" s="8" t="s">
        <v>13</v>
      </c>
      <c r="H7" s="8" t="s">
        <v>16</v>
      </c>
      <c r="I7" s="8">
        <f>146191000+15000000+41030000+9000000</f>
        <v>211221000</v>
      </c>
      <c r="J7" s="8">
        <f>146191000+15000000+41030000+9000000</f>
        <v>211221000</v>
      </c>
      <c r="K7" s="8">
        <f t="shared" si="0"/>
        <v>0</v>
      </c>
      <c r="L7" s="4"/>
    </row>
    <row r="8" spans="1:12" s="2" customFormat="1" ht="31.5" customHeight="1">
      <c r="A8" s="7">
        <v>4</v>
      </c>
      <c r="B8" s="7"/>
      <c r="C8" s="7"/>
      <c r="D8" s="8"/>
      <c r="E8" s="8"/>
      <c r="F8" s="8"/>
      <c r="G8" s="8" t="s">
        <v>17</v>
      </c>
      <c r="H8" s="8" t="s">
        <v>18</v>
      </c>
      <c r="I8" s="8">
        <v>62600000</v>
      </c>
      <c r="J8" s="8">
        <f>36000000+4450000</f>
        <v>40450000</v>
      </c>
      <c r="K8" s="8">
        <f t="shared" si="0"/>
        <v>-22150000</v>
      </c>
      <c r="L8" s="4"/>
    </row>
    <row r="9" spans="1:12" s="2" customFormat="1" ht="31.5" customHeight="1">
      <c r="A9" s="7">
        <v>5</v>
      </c>
      <c r="B9" s="7"/>
      <c r="C9" s="7"/>
      <c r="D9" s="8"/>
      <c r="E9" s="8"/>
      <c r="F9" s="8"/>
      <c r="G9" s="8" t="s">
        <v>19</v>
      </c>
      <c r="H9" s="8" t="s">
        <v>16</v>
      </c>
      <c r="I9" s="8">
        <f>7000000+18720000+224638000</f>
        <v>250358000</v>
      </c>
      <c r="J9" s="8">
        <f>7000000+18720000+224638000</f>
        <v>250358000</v>
      </c>
      <c r="K9" s="8">
        <f t="shared" si="0"/>
        <v>0</v>
      </c>
      <c r="L9" s="4"/>
    </row>
    <row r="10" spans="1:12" s="2" customFormat="1" ht="31.5" customHeight="1">
      <c r="A10" s="20"/>
      <c r="B10" s="21" t="s">
        <v>23</v>
      </c>
      <c r="C10" s="22"/>
      <c r="D10" s="10">
        <f>SUM(D5:D9)</f>
        <v>1294953000</v>
      </c>
      <c r="E10" s="10">
        <f>SUM(E5:E9)</f>
        <v>1715956000</v>
      </c>
      <c r="F10" s="10">
        <f>SUM(F5:F9)</f>
        <v>421003000</v>
      </c>
      <c r="G10" s="23" t="s">
        <v>24</v>
      </c>
      <c r="H10" s="24"/>
      <c r="I10" s="10">
        <f>SUM(I5:I9)</f>
        <v>2867655000</v>
      </c>
      <c r="J10" s="10">
        <f>SUM(J5:J9)</f>
        <v>2757544000</v>
      </c>
      <c r="K10" s="10">
        <f>SUM(K5:K9)</f>
        <v>-110111000</v>
      </c>
      <c r="L10" s="4"/>
    </row>
    <row r="11" spans="1:12" s="2" customFormat="1">
      <c r="D11" s="4"/>
      <c r="E11" s="4"/>
      <c r="F11" s="4"/>
      <c r="G11" s="4"/>
      <c r="H11" s="4"/>
      <c r="I11" s="4"/>
      <c r="J11" s="4"/>
      <c r="K11" s="4"/>
      <c r="L11" s="4"/>
    </row>
    <row r="12" spans="1:12" s="2" customFormat="1">
      <c r="D12" s="4"/>
      <c r="E12" s="4"/>
      <c r="F12" s="4"/>
      <c r="G12" s="4"/>
      <c r="H12" s="4"/>
      <c r="I12" s="4"/>
      <c r="J12" s="4"/>
      <c r="K12" s="4"/>
      <c r="L12" s="4"/>
    </row>
    <row r="13" spans="1:12" s="2" customFormat="1">
      <c r="D13" s="4"/>
      <c r="E13" s="4"/>
      <c r="F13" s="4"/>
      <c r="G13" s="4"/>
      <c r="H13" s="4"/>
      <c r="I13" s="4"/>
      <c r="J13" s="4"/>
      <c r="K13" s="4"/>
      <c r="L13" s="4"/>
    </row>
    <row r="14" spans="1:12" s="2" customFormat="1">
      <c r="D14" s="4"/>
      <c r="E14" s="4"/>
      <c r="F14" s="4"/>
      <c r="G14" s="4"/>
      <c r="H14" s="4"/>
      <c r="I14" s="4"/>
      <c r="J14" s="4"/>
      <c r="K14" s="4"/>
      <c r="L14" s="4"/>
    </row>
    <row r="15" spans="1:12" s="2" customFormat="1">
      <c r="D15" s="4"/>
      <c r="E15" s="4"/>
      <c r="F15" s="4"/>
      <c r="G15" s="4"/>
      <c r="H15" s="4"/>
      <c r="I15" s="4"/>
      <c r="J15" s="4"/>
      <c r="K15" s="4"/>
      <c r="L15" s="4"/>
    </row>
    <row r="16" spans="1:12" s="2" customFormat="1">
      <c r="D16" s="4"/>
      <c r="E16" s="4"/>
      <c r="F16" s="4"/>
      <c r="G16" s="4"/>
      <c r="H16" s="4"/>
      <c r="I16" s="4"/>
      <c r="J16" s="4"/>
      <c r="K16" s="4"/>
      <c r="L16" s="4"/>
    </row>
    <row r="17" spans="4:12" s="2" customFormat="1">
      <c r="D17" s="4"/>
      <c r="E17" s="4"/>
      <c r="F17" s="4"/>
      <c r="G17" s="4"/>
      <c r="H17" s="4"/>
      <c r="I17" s="4"/>
      <c r="J17" s="4"/>
      <c r="K17" s="4"/>
      <c r="L17" s="4"/>
    </row>
    <row r="18" spans="4:12" s="2" customFormat="1">
      <c r="D18" s="4"/>
      <c r="E18" s="4"/>
      <c r="F18" s="4"/>
      <c r="G18" s="4"/>
      <c r="H18" s="4"/>
      <c r="I18" s="4"/>
      <c r="J18" s="4"/>
      <c r="K18" s="4"/>
      <c r="L18" s="4"/>
    </row>
    <row r="19" spans="4:12" s="2" customFormat="1"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B10:C10"/>
    <mergeCell ref="G10:H10"/>
    <mergeCell ref="A1:K1"/>
    <mergeCell ref="A2:C2"/>
    <mergeCell ref="I2:J2"/>
    <mergeCell ref="A3:A4"/>
    <mergeCell ref="B3:F3"/>
    <mergeCell ref="G3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2017예산총괄</vt:lpstr>
      <vt:lpstr>2017년1회추경예산총괄</vt:lpstr>
      <vt:lpstr>2017년2회추경예산총괄</vt:lpstr>
      <vt:lpstr>2017년3회추경예산총괄</vt:lpstr>
      <vt:lpstr>2017세입결산</vt:lpstr>
      <vt:lpstr>2017세출결산</vt:lpstr>
      <vt:lpstr>2018예산총괄</vt:lpstr>
      <vt:lpstr>2018추경예산총괄</vt:lpstr>
      <vt:lpstr>2018결산총괄표</vt:lpstr>
      <vt:lpstr>2018세입결산</vt:lpstr>
      <vt:lpstr>2018세출결산</vt:lpstr>
      <vt:lpstr>2019예산총괄</vt:lpstr>
      <vt:lpstr>2019년1회추경예산총괄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2019-07-17T08:23:30Z</cp:lastPrinted>
  <dcterms:created xsi:type="dcterms:W3CDTF">2019-03-12T09:15:10Z</dcterms:created>
  <dcterms:modified xsi:type="dcterms:W3CDTF">2019-07-19T02:47:27Z</dcterms:modified>
</cp:coreProperties>
</file>